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25" windowWidth="14955" windowHeight="70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Sheet1!$A$1:$V$27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Y18" i="1"/>
  <c r="Y19"/>
  <c r="Y20"/>
  <c r="Y21"/>
  <c r="Y22"/>
  <c r="Y23"/>
  <c r="P8"/>
  <c r="P10"/>
  <c r="P9"/>
  <c r="J4"/>
  <c r="N9"/>
  <c r="J8"/>
  <c r="J5"/>
  <c r="P16"/>
  <c r="J13"/>
  <c r="P4"/>
  <c r="R4"/>
  <c r="P5"/>
  <c r="R5"/>
  <c r="P6"/>
  <c r="R6"/>
  <c r="P7"/>
  <c r="R7"/>
  <c r="R8"/>
  <c r="R9"/>
  <c r="R10"/>
  <c r="P11"/>
  <c r="R11"/>
  <c r="P12"/>
  <c r="R12"/>
  <c r="P13"/>
  <c r="R13"/>
  <c r="P14"/>
  <c r="R14"/>
  <c r="P15"/>
  <c r="R15"/>
  <c r="R16"/>
  <c r="P17"/>
  <c r="R17"/>
  <c r="P18"/>
  <c r="R18"/>
  <c r="P19"/>
  <c r="R19"/>
  <c r="P20"/>
  <c r="R20"/>
  <c r="P21"/>
  <c r="R21"/>
  <c r="P22"/>
  <c r="R22"/>
  <c r="P23"/>
  <c r="R23"/>
  <c r="P24"/>
  <c r="R24"/>
  <c r="U22" l="1"/>
  <c r="U20"/>
  <c r="N24"/>
  <c r="L24"/>
  <c r="J24"/>
  <c r="N23"/>
  <c r="L23"/>
  <c r="J23"/>
  <c r="N22"/>
  <c r="L22"/>
  <c r="J22"/>
  <c r="N21"/>
  <c r="L21"/>
  <c r="J21"/>
  <c r="N20"/>
  <c r="L20"/>
  <c r="J20"/>
  <c r="N19"/>
  <c r="L19"/>
  <c r="J19"/>
  <c r="N18"/>
  <c r="L18"/>
  <c r="J18"/>
  <c r="N17"/>
  <c r="L17"/>
  <c r="J17"/>
  <c r="N16"/>
  <c r="L16"/>
  <c r="J16"/>
  <c r="N15"/>
  <c r="L15"/>
  <c r="J15"/>
  <c r="N14"/>
  <c r="L14"/>
  <c r="J14"/>
  <c r="N13"/>
  <c r="L13"/>
  <c r="N12"/>
  <c r="L12"/>
  <c r="J12"/>
  <c r="N11"/>
  <c r="L11"/>
  <c r="J11"/>
  <c r="N10"/>
  <c r="L10"/>
  <c r="J10"/>
  <c r="L9"/>
  <c r="J9"/>
  <c r="N8"/>
  <c r="L8"/>
  <c r="N7"/>
  <c r="L7"/>
  <c r="J7"/>
  <c r="N6"/>
  <c r="L6"/>
  <c r="J6"/>
  <c r="N5"/>
  <c r="L5"/>
  <c r="N4"/>
  <c r="L4"/>
  <c r="Y24" l="1"/>
  <c r="G17"/>
  <c r="G18"/>
  <c r="Y7"/>
  <c r="U7" s="1"/>
  <c r="V7" s="1"/>
  <c r="G7"/>
  <c r="G5"/>
  <c r="G6"/>
  <c r="G8"/>
  <c r="G10"/>
  <c r="G11"/>
  <c r="G12"/>
  <c r="G13"/>
  <c r="G14"/>
  <c r="G15"/>
  <c r="G16"/>
  <c r="G19"/>
  <c r="G21"/>
  <c r="G22"/>
  <c r="G23"/>
  <c r="G24"/>
  <c r="B1" i="3"/>
  <c r="S18" i="1" l="1"/>
  <c r="S7"/>
  <c r="T7" s="1"/>
  <c r="D20"/>
  <c r="G20" s="1"/>
  <c r="Y8"/>
  <c r="U24"/>
  <c r="V24" s="1"/>
  <c r="U23"/>
  <c r="V23" s="1"/>
  <c r="Y12"/>
  <c r="Y4"/>
  <c r="G4"/>
  <c r="Y17"/>
  <c r="U17" s="1"/>
  <c r="V17" s="1"/>
  <c r="S20" l="1"/>
  <c r="S23"/>
  <c r="T23" s="1"/>
  <c r="S8"/>
  <c r="S24"/>
  <c r="T24" s="1"/>
  <c r="S12"/>
  <c r="S17"/>
  <c r="T17" s="1"/>
  <c r="Y5"/>
  <c r="U5" s="1"/>
  <c r="V5" s="1"/>
  <c r="Y6"/>
  <c r="U6" s="1"/>
  <c r="V6" s="1"/>
  <c r="Y9"/>
  <c r="U9" s="1"/>
  <c r="Y10"/>
  <c r="Y11"/>
  <c r="Y13"/>
  <c r="Y14"/>
  <c r="Y15"/>
  <c r="U15" s="1"/>
  <c r="V15" s="1"/>
  <c r="Y16"/>
  <c r="U16" s="1"/>
  <c r="V16" s="1"/>
  <c r="S13"/>
  <c r="S14"/>
  <c r="S15"/>
  <c r="T15" s="1"/>
  <c r="S16"/>
  <c r="T16" s="1"/>
  <c r="S21"/>
  <c r="S22"/>
  <c r="S10"/>
  <c r="S11"/>
  <c r="U12" l="1"/>
  <c r="V12" s="1"/>
  <c r="V9"/>
  <c r="V20"/>
  <c r="T22"/>
  <c r="V22"/>
  <c r="U14"/>
  <c r="V14" s="1"/>
  <c r="T12"/>
  <c r="T14"/>
  <c r="S6"/>
  <c r="T6" s="1"/>
  <c r="S5"/>
  <c r="S9"/>
  <c r="T9" s="1"/>
  <c r="S19"/>
  <c r="T20" s="1"/>
  <c r="E134" i="2" l="1"/>
  <c r="E126"/>
  <c r="E121"/>
  <c r="E116"/>
  <c r="E108"/>
  <c r="E103"/>
  <c r="E90"/>
  <c r="E74"/>
  <c r="E65"/>
  <c r="E48"/>
  <c r="E37"/>
  <c r="E28"/>
  <c r="E14"/>
  <c r="C134"/>
  <c r="C126"/>
  <c r="C121"/>
  <c r="C116"/>
  <c r="C108"/>
  <c r="C103"/>
  <c r="C90"/>
  <c r="C74"/>
  <c r="C65"/>
  <c r="C48"/>
  <c r="C37"/>
  <c r="C28"/>
  <c r="C14"/>
  <c r="C6"/>
  <c r="S4" i="1" l="1"/>
  <c r="T5" s="1"/>
</calcChain>
</file>

<file path=xl/sharedStrings.xml><?xml version="1.0" encoding="utf-8"?>
<sst xmlns="http://schemas.openxmlformats.org/spreadsheetml/2006/main" count="140" uniqueCount="72">
  <si>
    <t>单位
名称</t>
    <phoneticPr fontId="1" type="noConversion"/>
  </si>
  <si>
    <t>区域</t>
    <phoneticPr fontId="1" type="noConversion"/>
  </si>
  <si>
    <t>名称</t>
    <phoneticPr fontId="1" type="noConversion"/>
  </si>
  <si>
    <t>面
积</t>
    <phoneticPr fontId="1" type="noConversion"/>
  </si>
  <si>
    <t>数
量</t>
    <phoneticPr fontId="1" type="noConversion"/>
  </si>
  <si>
    <t>折
算
系
数</t>
    <phoneticPr fontId="1" type="noConversion"/>
  </si>
  <si>
    <t>卫
生
面
积</t>
    <phoneticPr fontId="1" type="noConversion"/>
  </si>
  <si>
    <t>绩效时数
总 和
（小时）</t>
    <phoneticPr fontId="1" type="noConversion"/>
  </si>
  <si>
    <t>辅楼2层</t>
    <phoneticPr fontId="5" type="noConversion"/>
  </si>
  <si>
    <t>主楼2层</t>
    <phoneticPr fontId="5" type="noConversion"/>
  </si>
  <si>
    <t>辅楼4层</t>
    <phoneticPr fontId="5" type="noConversion"/>
  </si>
  <si>
    <t>主楼1层</t>
    <phoneticPr fontId="5" type="noConversion"/>
  </si>
  <si>
    <t>主楼4层</t>
    <phoneticPr fontId="5" type="noConversion"/>
  </si>
  <si>
    <t>辅楼3层</t>
    <phoneticPr fontId="5" type="noConversion"/>
  </si>
  <si>
    <t>辅楼5层</t>
    <phoneticPr fontId="5" type="noConversion"/>
  </si>
  <si>
    <t>主楼3层</t>
    <phoneticPr fontId="5" type="noConversion"/>
  </si>
  <si>
    <t>主楼6层</t>
    <phoneticPr fontId="5" type="noConversion"/>
  </si>
  <si>
    <t>主楼5层</t>
    <phoneticPr fontId="5" type="noConversion"/>
  </si>
  <si>
    <t>辅楼1层</t>
    <phoneticPr fontId="5" type="noConversion"/>
  </si>
  <si>
    <t>教室</t>
    <phoneticPr fontId="5" type="noConversion"/>
  </si>
  <si>
    <t>保障服务
中心</t>
    <phoneticPr fontId="2" type="noConversion"/>
  </si>
  <si>
    <t>材 料 系</t>
    <phoneticPr fontId="2" type="noConversion"/>
  </si>
  <si>
    <t>电 子 工 程 系</t>
    <phoneticPr fontId="2" type="noConversion"/>
  </si>
  <si>
    <t>工业与艺术设计系</t>
    <phoneticPr fontId="2" type="noConversion"/>
  </si>
  <si>
    <t>管 理 工 程 系</t>
    <phoneticPr fontId="2" type="noConversion"/>
  </si>
  <si>
    <t xml:space="preserve">化 学 与 化 工 系 </t>
    <phoneticPr fontId="2" type="noConversion"/>
  </si>
  <si>
    <t>环境与安全工程系</t>
    <phoneticPr fontId="2" type="noConversion"/>
  </si>
  <si>
    <t>机 械 工 程 系</t>
    <phoneticPr fontId="2" type="noConversion"/>
  </si>
  <si>
    <t>计 算 机 工 程 系</t>
    <phoneticPr fontId="2" type="noConversion"/>
  </si>
  <si>
    <t>继续教育部</t>
    <phoneticPr fontId="2" type="noConversion"/>
  </si>
  <si>
    <t>经济与法学系</t>
    <phoneticPr fontId="2" type="noConversion"/>
  </si>
  <si>
    <t>理学系</t>
    <phoneticPr fontId="2" type="noConversion"/>
  </si>
  <si>
    <t>外语系</t>
    <phoneticPr fontId="2" type="noConversion"/>
  </si>
  <si>
    <t>自 动 化 系</t>
    <phoneticPr fontId="2" type="noConversion"/>
  </si>
  <si>
    <t>环境与安全
工程系</t>
    <phoneticPr fontId="1" type="noConversion"/>
  </si>
  <si>
    <t>化学与化工</t>
    <phoneticPr fontId="1" type="noConversion"/>
  </si>
  <si>
    <t>材料工程</t>
    <phoneticPr fontId="1" type="noConversion"/>
  </si>
  <si>
    <r>
      <t>工作
时间
t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</si>
  <si>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  效
总成绩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</si>
  <si>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成绩
n</t>
    </r>
    <r>
      <rPr>
        <b/>
        <vertAlign val="subscript"/>
        <sz val="11"/>
        <color theme="1"/>
        <rFont val="黑体"/>
        <family val="3"/>
        <charset val="134"/>
      </rPr>
      <t>实</t>
    </r>
    <phoneticPr fontId="1" type="noConversion"/>
  </si>
  <si>
    <r>
      <t>绩效
时数
t</t>
    </r>
    <r>
      <rPr>
        <b/>
        <vertAlign val="subscript"/>
        <sz val="11"/>
        <color theme="1"/>
        <rFont val="黑体"/>
        <family val="3"/>
        <charset val="134"/>
      </rPr>
      <t>绩</t>
    </r>
    <phoneticPr fontId="1" type="noConversion"/>
  </si>
  <si>
    <t>电子工程</t>
    <phoneticPr fontId="1" type="noConversion"/>
  </si>
  <si>
    <t>经济与管理</t>
    <phoneticPr fontId="1" type="noConversion"/>
  </si>
  <si>
    <t>辅楼6层</t>
    <phoneticPr fontId="5" type="noConversion"/>
  </si>
  <si>
    <t>0.7～0.79（中）
0.8～0.89（良）     0.9～1   （优）</t>
    <phoneticPr fontId="1" type="noConversion"/>
  </si>
  <si>
    <t>环境与安全</t>
    <phoneticPr fontId="1" type="noConversion"/>
  </si>
  <si>
    <t>理 学 系</t>
    <phoneticPr fontId="1" type="noConversion"/>
  </si>
  <si>
    <t>法 学 系</t>
    <phoneticPr fontId="1" type="noConversion"/>
  </si>
  <si>
    <t>外 语 系</t>
    <phoneticPr fontId="1" type="noConversion"/>
  </si>
  <si>
    <t>工业与艺术设计</t>
    <phoneticPr fontId="1" type="noConversion"/>
  </si>
  <si>
    <t>计 算 机</t>
    <phoneticPr fontId="1" type="noConversion"/>
  </si>
  <si>
    <t>机  械 系</t>
    <phoneticPr fontId="1" type="noConversion"/>
  </si>
  <si>
    <t>自 动 化</t>
    <phoneticPr fontId="1" type="noConversion"/>
  </si>
  <si>
    <t>实训5层</t>
    <phoneticPr fontId="5" type="noConversion"/>
  </si>
  <si>
    <t>3#楼2层北</t>
    <phoneticPr fontId="5" type="noConversion"/>
  </si>
  <si>
    <t>3#楼2层南</t>
    <phoneticPr fontId="1" type="noConversion"/>
  </si>
  <si>
    <t>3#楼3层</t>
    <phoneticPr fontId="5" type="noConversion"/>
  </si>
  <si>
    <t>3#楼4层</t>
    <phoneticPr fontId="1" type="noConversion"/>
  </si>
  <si>
    <t>1</t>
    <phoneticPr fontId="1" type="noConversion"/>
  </si>
  <si>
    <t>747</t>
    <phoneticPr fontId="1" type="noConversion"/>
  </si>
  <si>
    <t>太原工业学院后勤处</t>
    <phoneticPr fontId="1" type="noConversion"/>
  </si>
  <si>
    <t>体育系</t>
    <phoneticPr fontId="1" type="noConversion"/>
  </si>
  <si>
    <t>3#楼3层</t>
    <phoneticPr fontId="1" type="noConversion"/>
  </si>
  <si>
    <t>教室N</t>
    <phoneticPr fontId="1" type="noConversion"/>
  </si>
  <si>
    <t>教室S</t>
    <phoneticPr fontId="5" type="noConversion"/>
  </si>
  <si>
    <t>1</t>
    <phoneticPr fontId="1" type="noConversion"/>
  </si>
  <si>
    <t>D楼2、3、4层</t>
    <phoneticPr fontId="5" type="noConversion"/>
  </si>
  <si>
    <t>D楼1层</t>
    <phoneticPr fontId="1" type="noConversion"/>
  </si>
  <si>
    <t>1</t>
    <phoneticPr fontId="1" type="noConversion"/>
  </si>
  <si>
    <t>/</t>
    <phoneticPr fontId="1" type="noConversion"/>
  </si>
  <si>
    <t>学 院 各 系 卫 生 区 面 积 及 成 绩 考 核 表</t>
    <phoneticPr fontId="1" type="noConversion"/>
  </si>
  <si>
    <t>说明：0分为没有打扫  垃圾未倒</t>
    <phoneticPr fontId="1" type="noConversion"/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</si>
</sst>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0;[Red]0.00"/>
    <numFmt numFmtId="178" formatCode="0_);[Red]\(0\)"/>
    <numFmt numFmtId="179" formatCode="0.0_ ;[Red]\-0.0\ "/>
    <numFmt numFmtId="180" formatCode="0_ "/>
    <numFmt numFmtId="181" formatCode="0.0;[Red]0.0"/>
    <numFmt numFmtId="182" formatCode="0.0_);[Red]\(0.0\)"/>
    <numFmt numFmtId="183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0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vertAlign val="subscript"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sz val="11"/>
      <name val="宋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83" fontId="0" fillId="0" borderId="0" xfId="0" applyNumberFormat="1">
      <alignment vertical="center"/>
    </xf>
    <xf numFmtId="177" fontId="16" fillId="2" borderId="3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81" fontId="16" fillId="2" borderId="3" xfId="0" applyNumberFormat="1" applyFont="1" applyFill="1" applyBorder="1" applyAlignment="1">
      <alignment horizontal="center" vertical="center"/>
    </xf>
    <xf numFmtId="179" fontId="16" fillId="2" borderId="3" xfId="0" applyNumberFormat="1" applyFont="1" applyFill="1" applyBorder="1" applyAlignment="1">
      <alignment horizontal="center" vertical="center"/>
    </xf>
    <xf numFmtId="177" fontId="16" fillId="0" borderId="3" xfId="0" applyNumberFormat="1" applyFont="1" applyBorder="1" applyAlignment="1">
      <alignment horizontal="center" vertical="center"/>
    </xf>
    <xf numFmtId="182" fontId="1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18" fillId="2" borderId="3" xfId="0" applyNumberFormat="1" applyFont="1" applyFill="1" applyBorder="1" applyAlignment="1">
      <alignment horizontal="center" vertical="center"/>
    </xf>
    <xf numFmtId="180" fontId="18" fillId="0" borderId="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ECECEC"/>
      <color rgb="FFD7D7D7"/>
      <color rgb="FFF9FBFD"/>
      <color rgb="FFEFF4FB"/>
      <color rgb="FFE7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>
      <selection activeCell="Q20" sqref="Q20"/>
    </sheetView>
  </sheetViews>
  <sheetFormatPr defaultRowHeight="13.5"/>
  <cols>
    <col min="1" max="1" width="10.25" customWidth="1"/>
    <col min="2" max="2" width="12.75" customWidth="1"/>
    <col min="3" max="3" width="6.625" customWidth="1"/>
    <col min="4" max="4" width="7.125" customWidth="1"/>
    <col min="5" max="5" width="3.625" customWidth="1"/>
    <col min="6" max="6" width="3.625" style="4" customWidth="1"/>
    <col min="7" max="7" width="6.625" customWidth="1"/>
    <col min="8" max="18" width="5.625" customWidth="1"/>
    <col min="19" max="19" width="6.75" style="7" customWidth="1"/>
    <col min="20" max="20" width="8" style="8" customWidth="1"/>
    <col min="21" max="21" width="6.625" style="6" customWidth="1"/>
    <col min="22" max="22" width="11.125" style="5" customWidth="1"/>
    <col min="23" max="23" width="4.75" customWidth="1"/>
    <col min="25" max="25" width="8.875" style="6" customWidth="1"/>
  </cols>
  <sheetData>
    <row r="1" spans="1:25" ht="52.5" customHeight="1">
      <c r="A1" s="45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3"/>
      <c r="Y1"/>
    </row>
    <row r="2" spans="1:25" ht="22.5" customHeight="1">
      <c r="A2" s="47" t="s">
        <v>0</v>
      </c>
      <c r="B2" s="49" t="s">
        <v>1</v>
      </c>
      <c r="C2" s="49" t="s">
        <v>2</v>
      </c>
      <c r="D2" s="47" t="s">
        <v>3</v>
      </c>
      <c r="E2" s="47" t="s">
        <v>4</v>
      </c>
      <c r="F2" s="52" t="s">
        <v>5</v>
      </c>
      <c r="G2" s="47" t="s">
        <v>6</v>
      </c>
      <c r="H2" s="47" t="s">
        <v>37</v>
      </c>
      <c r="I2" s="48">
        <v>43406</v>
      </c>
      <c r="J2" s="49"/>
      <c r="K2" s="48">
        <v>43409</v>
      </c>
      <c r="L2" s="49"/>
      <c r="M2" s="48">
        <v>43410</v>
      </c>
      <c r="N2" s="49"/>
      <c r="O2" s="48">
        <v>43411</v>
      </c>
      <c r="P2" s="49"/>
      <c r="Q2" s="48">
        <v>43412</v>
      </c>
      <c r="R2" s="49"/>
      <c r="S2" s="47" t="s">
        <v>7</v>
      </c>
      <c r="T2" s="47"/>
      <c r="U2" s="50" t="s">
        <v>38</v>
      </c>
      <c r="V2" s="47" t="s">
        <v>44</v>
      </c>
      <c r="W2" s="56"/>
      <c r="Y2" s="50"/>
    </row>
    <row r="3" spans="1:25" ht="59.25" customHeight="1">
      <c r="A3" s="49"/>
      <c r="B3" s="49"/>
      <c r="C3" s="49"/>
      <c r="D3" s="49"/>
      <c r="E3" s="49"/>
      <c r="F3" s="53"/>
      <c r="G3" s="49"/>
      <c r="H3" s="47"/>
      <c r="I3" s="22" t="s">
        <v>39</v>
      </c>
      <c r="J3" s="22" t="s">
        <v>40</v>
      </c>
      <c r="K3" s="37" t="s">
        <v>39</v>
      </c>
      <c r="L3" s="22" t="s">
        <v>40</v>
      </c>
      <c r="M3" s="22" t="s">
        <v>39</v>
      </c>
      <c r="N3" s="22" t="s">
        <v>40</v>
      </c>
      <c r="O3" s="22" t="s">
        <v>39</v>
      </c>
      <c r="P3" s="22" t="s">
        <v>40</v>
      </c>
      <c r="Q3" s="25" t="s">
        <v>39</v>
      </c>
      <c r="R3" s="22" t="s">
        <v>40</v>
      </c>
      <c r="S3" s="47"/>
      <c r="T3" s="47"/>
      <c r="U3" s="51"/>
      <c r="V3" s="49"/>
      <c r="W3" s="56"/>
      <c r="Y3" s="51"/>
    </row>
    <row r="4" spans="1:25" s="17" customFormat="1" ht="18" customHeight="1">
      <c r="A4" s="46" t="s">
        <v>41</v>
      </c>
      <c r="B4" s="10" t="s">
        <v>8</v>
      </c>
      <c r="C4" s="10" t="s">
        <v>19</v>
      </c>
      <c r="D4" s="10">
        <v>239</v>
      </c>
      <c r="E4" s="10">
        <v>2</v>
      </c>
      <c r="F4" s="11" t="s">
        <v>58</v>
      </c>
      <c r="G4" s="12">
        <f t="shared" ref="G4:G24" si="0">D4*E4*F4</f>
        <v>478</v>
      </c>
      <c r="H4" s="12">
        <v>287</v>
      </c>
      <c r="I4" s="36">
        <v>0.95</v>
      </c>
      <c r="J4" s="40">
        <f>I4*H4</f>
        <v>272.64999999999998</v>
      </c>
      <c r="K4" s="36">
        <v>0.95</v>
      </c>
      <c r="L4" s="40">
        <f t="shared" ref="L4:L22" si="1">K4*H4</f>
        <v>272.64999999999998</v>
      </c>
      <c r="M4" s="36">
        <v>0.95</v>
      </c>
      <c r="N4" s="40">
        <f t="shared" ref="N4" si="2">M4*H4</f>
        <v>272.64999999999998</v>
      </c>
      <c r="O4" s="36">
        <v>0.95</v>
      </c>
      <c r="P4" s="40">
        <f t="shared" ref="P4:P22" si="3">O4*H4</f>
        <v>272.64999999999998</v>
      </c>
      <c r="Q4" s="36">
        <v>0.95</v>
      </c>
      <c r="R4" s="40">
        <f t="shared" ref="R4:R22" si="4">Q4*H4</f>
        <v>272.64999999999998</v>
      </c>
      <c r="S4" s="27">
        <f t="shared" ref="S4:S24" si="5">(J4+L4+N4+P4+R4)/60</f>
        <v>22.720833333333335</v>
      </c>
      <c r="T4" s="28" t="s">
        <v>69</v>
      </c>
      <c r="U4" s="29" t="s">
        <v>69</v>
      </c>
      <c r="V4" s="39" t="s">
        <v>69</v>
      </c>
      <c r="W4" s="21"/>
      <c r="X4" s="21"/>
      <c r="Y4" s="14">
        <f t="shared" ref="Y4:Y17" si="6">(I4+K4+M4+O4+Q4)/5</f>
        <v>0.95</v>
      </c>
    </row>
    <row r="5" spans="1:25" s="9" customFormat="1" ht="18" customHeight="1">
      <c r="A5" s="46"/>
      <c r="B5" s="10" t="s">
        <v>9</v>
      </c>
      <c r="C5" s="10" t="s">
        <v>19</v>
      </c>
      <c r="D5" s="10">
        <v>100</v>
      </c>
      <c r="E5" s="10">
        <v>7</v>
      </c>
      <c r="F5" s="11" t="s">
        <v>58</v>
      </c>
      <c r="G5" s="12">
        <f t="shared" si="0"/>
        <v>700</v>
      </c>
      <c r="H5" s="12">
        <v>420</v>
      </c>
      <c r="I5" s="36">
        <v>0.9</v>
      </c>
      <c r="J5" s="40">
        <f>I5*H5</f>
        <v>378</v>
      </c>
      <c r="K5" s="36">
        <v>0.95</v>
      </c>
      <c r="L5" s="40">
        <f t="shared" si="1"/>
        <v>399</v>
      </c>
      <c r="M5" s="36">
        <v>0.85</v>
      </c>
      <c r="N5" s="40">
        <f>M5*H5</f>
        <v>357</v>
      </c>
      <c r="O5" s="36">
        <v>0.9</v>
      </c>
      <c r="P5" s="40">
        <f t="shared" si="3"/>
        <v>378</v>
      </c>
      <c r="Q5" s="36">
        <v>0.95</v>
      </c>
      <c r="R5" s="40">
        <f t="shared" si="4"/>
        <v>399</v>
      </c>
      <c r="S5" s="27">
        <f t="shared" si="5"/>
        <v>31.85</v>
      </c>
      <c r="T5" s="28">
        <f>S4+S5</f>
        <v>54.57083333333334</v>
      </c>
      <c r="U5" s="29">
        <f>(Y4+Y5)/2</f>
        <v>0.92999999999999994</v>
      </c>
      <c r="V5" s="24" t="str">
        <f>IF(U5&gt;=0.945,"优上",IF(U5&gt;=0.895,"优",IF(U5&gt;=0.845,"良上",IF(U5&gt;=0.795,"良",IF(U5&gt;=0.745,"中上",IF(U5&gt;=0.695,"中",IF(U5&lt;0.7,"差",IF(U5=0,"未打扫"))))))))</f>
        <v>优</v>
      </c>
      <c r="W5" s="21"/>
      <c r="X5" s="38"/>
      <c r="Y5" s="14">
        <f t="shared" si="6"/>
        <v>0.90999999999999992</v>
      </c>
    </row>
    <row r="6" spans="1:25" s="9" customFormat="1" ht="18" customHeight="1">
      <c r="A6" s="16" t="s">
        <v>36</v>
      </c>
      <c r="B6" s="10" t="s">
        <v>16</v>
      </c>
      <c r="C6" s="10" t="s">
        <v>19</v>
      </c>
      <c r="D6" s="10">
        <v>100</v>
      </c>
      <c r="E6" s="10">
        <v>9</v>
      </c>
      <c r="F6" s="11" t="s">
        <v>58</v>
      </c>
      <c r="G6" s="12">
        <f t="shared" si="0"/>
        <v>900</v>
      </c>
      <c r="H6" s="12">
        <v>540</v>
      </c>
      <c r="I6" s="36">
        <v>0.95</v>
      </c>
      <c r="J6" s="40">
        <f t="shared" ref="J6:J24" si="7">I6*H6</f>
        <v>513</v>
      </c>
      <c r="K6" s="36">
        <v>0.95</v>
      </c>
      <c r="L6" s="40">
        <f t="shared" si="1"/>
        <v>513</v>
      </c>
      <c r="M6" s="36">
        <v>0.95</v>
      </c>
      <c r="N6" s="40">
        <f t="shared" ref="N6:N22" si="8">M6*H6</f>
        <v>513</v>
      </c>
      <c r="O6" s="36">
        <v>0.95</v>
      </c>
      <c r="P6" s="40">
        <f t="shared" si="3"/>
        <v>513</v>
      </c>
      <c r="Q6" s="36">
        <v>0.85</v>
      </c>
      <c r="R6" s="40">
        <f t="shared" si="4"/>
        <v>459</v>
      </c>
      <c r="S6" s="27">
        <f t="shared" si="5"/>
        <v>41.85</v>
      </c>
      <c r="T6" s="28">
        <f>S6</f>
        <v>41.85</v>
      </c>
      <c r="U6" s="29">
        <f>Y6</f>
        <v>0.92999999999999994</v>
      </c>
      <c r="V6" s="24" t="str">
        <f>IF(U6&gt;=0.945,"优上",IF(U6&gt;=0.895,"优",IF(U6&gt;=0.845,"良上",IF(U6&gt;=0.795,"良",IF(U6&gt;=0.745,"中上",IF(U6&gt;=0.695,"中",IF(U6&lt;0.7,"差",IF(U6=0,"未打扫"))))))))</f>
        <v>优</v>
      </c>
      <c r="W6" s="21"/>
      <c r="X6" s="38"/>
      <c r="Y6" s="14">
        <f t="shared" si="6"/>
        <v>0.92999999999999994</v>
      </c>
    </row>
    <row r="7" spans="1:25" s="34" customFormat="1" ht="18" customHeight="1">
      <c r="A7" s="16" t="s">
        <v>61</v>
      </c>
      <c r="B7" s="10" t="s">
        <v>62</v>
      </c>
      <c r="C7" s="10" t="s">
        <v>63</v>
      </c>
      <c r="D7" s="10">
        <v>102.5</v>
      </c>
      <c r="E7" s="10">
        <v>3</v>
      </c>
      <c r="F7" s="11" t="s">
        <v>65</v>
      </c>
      <c r="G7" s="12">
        <f t="shared" si="0"/>
        <v>307.5</v>
      </c>
      <c r="H7" s="12">
        <v>185</v>
      </c>
      <c r="I7" s="36">
        <v>0.95</v>
      </c>
      <c r="J7" s="40">
        <f t="shared" si="7"/>
        <v>175.75</v>
      </c>
      <c r="K7" s="36">
        <v>0.95</v>
      </c>
      <c r="L7" s="40">
        <f t="shared" si="1"/>
        <v>175.75</v>
      </c>
      <c r="M7" s="36">
        <v>0.95</v>
      </c>
      <c r="N7" s="40">
        <f t="shared" si="8"/>
        <v>175.75</v>
      </c>
      <c r="O7" s="36">
        <v>0.95</v>
      </c>
      <c r="P7" s="40">
        <f t="shared" si="3"/>
        <v>175.75</v>
      </c>
      <c r="Q7" s="36">
        <v>0.95</v>
      </c>
      <c r="R7" s="40">
        <f t="shared" si="4"/>
        <v>175.75</v>
      </c>
      <c r="S7" s="27">
        <f t="shared" si="5"/>
        <v>14.645833333333334</v>
      </c>
      <c r="T7" s="27">
        <f>S7</f>
        <v>14.645833333333334</v>
      </c>
      <c r="U7" s="29">
        <f>Y7</f>
        <v>0.95</v>
      </c>
      <c r="V7" s="35" t="str">
        <f>IF(U7&gt;=0.945,"优上",IF(U7&gt;=0.895,"优",IF(U7&gt;=0.845,"良上",IF(U7&gt;=0.795,"良",IF(U7&gt;=0.745,"中上",IF(U7&gt;=0.695,"中",IF(U7&lt;0.7,"差",IF(U7=0,"未打扫"))))))))</f>
        <v>优上</v>
      </c>
      <c r="X7" s="38"/>
      <c r="Y7" s="14">
        <f t="shared" si="6"/>
        <v>0.95</v>
      </c>
    </row>
    <row r="8" spans="1:25" s="17" customFormat="1" ht="18" customHeight="1">
      <c r="A8" s="54" t="s">
        <v>49</v>
      </c>
      <c r="B8" s="10" t="s">
        <v>56</v>
      </c>
      <c r="C8" s="10" t="s">
        <v>64</v>
      </c>
      <c r="D8" s="10">
        <v>102.5</v>
      </c>
      <c r="E8" s="10">
        <v>5</v>
      </c>
      <c r="F8" s="11" t="s">
        <v>58</v>
      </c>
      <c r="G8" s="12">
        <f t="shared" si="0"/>
        <v>512.5</v>
      </c>
      <c r="H8" s="12">
        <v>308</v>
      </c>
      <c r="I8" s="36">
        <v>0.95</v>
      </c>
      <c r="J8" s="40">
        <f>I8*H8</f>
        <v>292.59999999999997</v>
      </c>
      <c r="K8" s="36">
        <v>0.95</v>
      </c>
      <c r="L8" s="40">
        <f t="shared" si="1"/>
        <v>292.59999999999997</v>
      </c>
      <c r="M8" s="36">
        <v>0.95</v>
      </c>
      <c r="N8" s="40">
        <f t="shared" si="8"/>
        <v>292.59999999999997</v>
      </c>
      <c r="O8" s="36">
        <v>0.95</v>
      </c>
      <c r="P8" s="40">
        <f>O8*H8</f>
        <v>292.59999999999997</v>
      </c>
      <c r="Q8" s="36">
        <v>0.95</v>
      </c>
      <c r="R8" s="40">
        <f t="shared" si="4"/>
        <v>292.59999999999997</v>
      </c>
      <c r="S8" s="27">
        <f t="shared" si="5"/>
        <v>24.383333333333329</v>
      </c>
      <c r="T8" s="28" t="s">
        <v>69</v>
      </c>
      <c r="U8" s="29" t="s">
        <v>69</v>
      </c>
      <c r="V8" s="39" t="s">
        <v>69</v>
      </c>
      <c r="W8" s="21"/>
      <c r="X8" s="38"/>
      <c r="Y8" s="14">
        <f t="shared" si="6"/>
        <v>0.95</v>
      </c>
    </row>
    <row r="9" spans="1:25" s="9" customFormat="1" ht="18" customHeight="1">
      <c r="A9" s="55"/>
      <c r="B9" s="10" t="s">
        <v>57</v>
      </c>
      <c r="C9" s="10" t="s">
        <v>19</v>
      </c>
      <c r="D9" s="10">
        <v>106.7</v>
      </c>
      <c r="E9" s="10">
        <v>7</v>
      </c>
      <c r="F9" s="11" t="s">
        <v>58</v>
      </c>
      <c r="G9" s="11" t="s">
        <v>59</v>
      </c>
      <c r="H9" s="12">
        <v>448</v>
      </c>
      <c r="I9" s="36">
        <v>0.95</v>
      </c>
      <c r="J9" s="40">
        <f t="shared" si="7"/>
        <v>425.59999999999997</v>
      </c>
      <c r="K9" s="36">
        <v>0.95</v>
      </c>
      <c r="L9" s="40">
        <f t="shared" si="1"/>
        <v>425.59999999999997</v>
      </c>
      <c r="M9" s="36">
        <v>0.95</v>
      </c>
      <c r="N9" s="40">
        <f>M9*H9</f>
        <v>425.59999999999997</v>
      </c>
      <c r="O9" s="36">
        <v>0.95</v>
      </c>
      <c r="P9" s="40">
        <f>O9*H9</f>
        <v>425.59999999999997</v>
      </c>
      <c r="Q9" s="36">
        <v>0.95</v>
      </c>
      <c r="R9" s="40">
        <f t="shared" si="4"/>
        <v>425.59999999999997</v>
      </c>
      <c r="S9" s="27">
        <f t="shared" si="5"/>
        <v>35.466666666666669</v>
      </c>
      <c r="T9" s="28">
        <f>S8+S9</f>
        <v>59.849999999999994</v>
      </c>
      <c r="U9" s="29">
        <f>(Y8+Y9)/2</f>
        <v>0.95</v>
      </c>
      <c r="V9" s="24" t="str">
        <f>IF(U9&gt;=0.945,"优上",IF(U9&gt;=0.895,"优",IF(U9&gt;=0.845,"良上",IF(U9&gt;=0.795,"良",IF(U9&gt;=0.745,"中上",IF(U9&gt;=0.695,"中",IF(U9&lt;0.7,"差",IF(U9=0,"未打扫"))))))))</f>
        <v>优上</v>
      </c>
      <c r="W9" s="21"/>
      <c r="X9" s="38"/>
      <c r="Y9" s="14">
        <f t="shared" si="6"/>
        <v>0.95</v>
      </c>
    </row>
    <row r="10" spans="1:25" s="9" customFormat="1" ht="18" customHeight="1">
      <c r="A10" s="57" t="s">
        <v>52</v>
      </c>
      <c r="B10" s="10" t="s">
        <v>14</v>
      </c>
      <c r="C10" s="10" t="s">
        <v>19</v>
      </c>
      <c r="D10" s="10">
        <v>239</v>
      </c>
      <c r="E10" s="10">
        <v>3</v>
      </c>
      <c r="F10" s="13" t="s">
        <v>58</v>
      </c>
      <c r="G10" s="12">
        <f t="shared" si="0"/>
        <v>717</v>
      </c>
      <c r="H10" s="12">
        <v>430</v>
      </c>
      <c r="I10" s="36">
        <v>0.95</v>
      </c>
      <c r="J10" s="40">
        <f t="shared" si="7"/>
        <v>408.5</v>
      </c>
      <c r="K10" s="36">
        <v>0.95</v>
      </c>
      <c r="L10" s="40">
        <f t="shared" si="1"/>
        <v>408.5</v>
      </c>
      <c r="M10" s="36">
        <v>0.95</v>
      </c>
      <c r="N10" s="40">
        <f t="shared" si="8"/>
        <v>408.5</v>
      </c>
      <c r="O10" s="36">
        <v>0.95</v>
      </c>
      <c r="P10" s="40">
        <f>O10*H10</f>
        <v>408.5</v>
      </c>
      <c r="Q10" s="36">
        <v>0.95</v>
      </c>
      <c r="R10" s="40">
        <f t="shared" si="4"/>
        <v>408.5</v>
      </c>
      <c r="S10" s="27">
        <f t="shared" si="5"/>
        <v>34.041666666666664</v>
      </c>
      <c r="T10" s="28" t="s">
        <v>69</v>
      </c>
      <c r="U10" s="29" t="s">
        <v>69</v>
      </c>
      <c r="V10" s="39" t="s">
        <v>69</v>
      </c>
      <c r="W10" s="21"/>
      <c r="X10" s="38"/>
      <c r="Y10" s="14">
        <f t="shared" si="6"/>
        <v>0.95</v>
      </c>
    </row>
    <row r="11" spans="1:25" s="9" customFormat="1" ht="18" customHeight="1">
      <c r="A11" s="59"/>
      <c r="B11" s="10" t="s">
        <v>14</v>
      </c>
      <c r="C11" s="10" t="s">
        <v>19</v>
      </c>
      <c r="D11" s="10">
        <v>59</v>
      </c>
      <c r="E11" s="10">
        <v>5</v>
      </c>
      <c r="F11" s="11" t="s">
        <v>58</v>
      </c>
      <c r="G11" s="12">
        <f t="shared" si="0"/>
        <v>295</v>
      </c>
      <c r="H11" s="12">
        <v>177</v>
      </c>
      <c r="I11" s="36">
        <v>0.95</v>
      </c>
      <c r="J11" s="40">
        <f t="shared" si="7"/>
        <v>168.15</v>
      </c>
      <c r="K11" s="36">
        <v>0.95</v>
      </c>
      <c r="L11" s="40">
        <f t="shared" si="1"/>
        <v>168.15</v>
      </c>
      <c r="M11" s="36">
        <v>0.95</v>
      </c>
      <c r="N11" s="40">
        <f t="shared" si="8"/>
        <v>168.15</v>
      </c>
      <c r="O11" s="36">
        <v>0.95</v>
      </c>
      <c r="P11" s="40">
        <f t="shared" si="3"/>
        <v>168.15</v>
      </c>
      <c r="Q11" s="36">
        <v>0.95</v>
      </c>
      <c r="R11" s="40">
        <f t="shared" si="4"/>
        <v>168.15</v>
      </c>
      <c r="S11" s="27">
        <f t="shared" si="5"/>
        <v>14.012499999999999</v>
      </c>
      <c r="T11" s="28" t="s">
        <v>69</v>
      </c>
      <c r="U11" s="29" t="s">
        <v>69</v>
      </c>
      <c r="V11" s="39" t="s">
        <v>69</v>
      </c>
      <c r="W11" s="21"/>
      <c r="X11" s="38"/>
      <c r="Y11" s="14">
        <f t="shared" si="6"/>
        <v>0.95</v>
      </c>
    </row>
    <row r="12" spans="1:25" s="17" customFormat="1" ht="18" customHeight="1">
      <c r="A12" s="60"/>
      <c r="B12" s="10" t="s">
        <v>43</v>
      </c>
      <c r="C12" s="10" t="s">
        <v>19</v>
      </c>
      <c r="D12" s="10">
        <v>126.5</v>
      </c>
      <c r="E12" s="10">
        <v>8</v>
      </c>
      <c r="F12" s="11" t="s">
        <v>58</v>
      </c>
      <c r="G12" s="12">
        <f t="shared" si="0"/>
        <v>1012</v>
      </c>
      <c r="H12" s="12">
        <v>607</v>
      </c>
      <c r="I12" s="36">
        <v>0.95</v>
      </c>
      <c r="J12" s="40">
        <f t="shared" si="7"/>
        <v>576.65</v>
      </c>
      <c r="K12" s="36">
        <v>0.95</v>
      </c>
      <c r="L12" s="40">
        <f t="shared" si="1"/>
        <v>576.65</v>
      </c>
      <c r="M12" s="36">
        <v>0.95</v>
      </c>
      <c r="N12" s="40">
        <f t="shared" si="8"/>
        <v>576.65</v>
      </c>
      <c r="O12" s="36">
        <v>0.95</v>
      </c>
      <c r="P12" s="40">
        <f t="shared" si="3"/>
        <v>576.65</v>
      </c>
      <c r="Q12" s="36">
        <v>0.95</v>
      </c>
      <c r="R12" s="40">
        <f t="shared" si="4"/>
        <v>576.65</v>
      </c>
      <c r="S12" s="27">
        <f t="shared" si="5"/>
        <v>48.054166666666667</v>
      </c>
      <c r="T12" s="28">
        <f>S10+S11+S12</f>
        <v>96.10833333333332</v>
      </c>
      <c r="U12" s="29">
        <f>(Y10+Y11+Y12)/3</f>
        <v>0.94999999999999984</v>
      </c>
      <c r="V12" s="24" t="str">
        <f>IF(U12&gt;=0.945,"优上",IF(U12&gt;=0.895,"优",IF(U12&gt;=0.845,"良上",IF(U12&gt;=0.795,"良",IF(U12&gt;=0.745,"中上",IF(U12&gt;=0.695,"中",IF(U12&lt;0.7,"差",IF(U12=0,"未打扫"))))))))</f>
        <v>优上</v>
      </c>
      <c r="W12" s="21"/>
      <c r="X12" s="38"/>
      <c r="Y12" s="14">
        <f t="shared" si="6"/>
        <v>0.95</v>
      </c>
    </row>
    <row r="13" spans="1:25" s="9" customFormat="1" ht="18" customHeight="1">
      <c r="A13" s="57" t="s">
        <v>45</v>
      </c>
      <c r="B13" s="10" t="s">
        <v>13</v>
      </c>
      <c r="C13" s="10" t="s">
        <v>19</v>
      </c>
      <c r="D13" s="10">
        <v>239</v>
      </c>
      <c r="E13" s="10">
        <v>3</v>
      </c>
      <c r="F13" s="11" t="s">
        <v>58</v>
      </c>
      <c r="G13" s="12">
        <f t="shared" si="0"/>
        <v>717</v>
      </c>
      <c r="H13" s="12">
        <v>430</v>
      </c>
      <c r="I13" s="36">
        <v>0.95</v>
      </c>
      <c r="J13" s="40">
        <f>I13*H13</f>
        <v>408.5</v>
      </c>
      <c r="K13" s="36">
        <v>0.95</v>
      </c>
      <c r="L13" s="40">
        <f t="shared" si="1"/>
        <v>408.5</v>
      </c>
      <c r="M13" s="36">
        <v>0.95</v>
      </c>
      <c r="N13" s="40">
        <f t="shared" si="8"/>
        <v>408.5</v>
      </c>
      <c r="O13" s="36">
        <v>0.95</v>
      </c>
      <c r="P13" s="40">
        <f t="shared" si="3"/>
        <v>408.5</v>
      </c>
      <c r="Q13" s="36">
        <v>0.95</v>
      </c>
      <c r="R13" s="40">
        <f t="shared" si="4"/>
        <v>408.5</v>
      </c>
      <c r="S13" s="27">
        <f t="shared" si="5"/>
        <v>34.041666666666664</v>
      </c>
      <c r="T13" s="28" t="s">
        <v>69</v>
      </c>
      <c r="U13" s="29" t="s">
        <v>69</v>
      </c>
      <c r="V13" s="39" t="s">
        <v>69</v>
      </c>
      <c r="W13" s="21"/>
      <c r="X13" s="38"/>
      <c r="Y13" s="14">
        <f t="shared" si="6"/>
        <v>0.95</v>
      </c>
    </row>
    <row r="14" spans="1:25" s="9" customFormat="1" ht="18" customHeight="1">
      <c r="A14" s="58"/>
      <c r="B14" s="10" t="s">
        <v>10</v>
      </c>
      <c r="C14" s="10" t="s">
        <v>19</v>
      </c>
      <c r="D14" s="10">
        <v>126.5</v>
      </c>
      <c r="E14" s="10">
        <v>8</v>
      </c>
      <c r="F14" s="11" t="s">
        <v>58</v>
      </c>
      <c r="G14" s="12">
        <f t="shared" si="0"/>
        <v>1012</v>
      </c>
      <c r="H14" s="12">
        <v>607</v>
      </c>
      <c r="I14" s="36">
        <v>0.95</v>
      </c>
      <c r="J14" s="40">
        <f t="shared" si="7"/>
        <v>576.65</v>
      </c>
      <c r="K14" s="36">
        <v>0.95</v>
      </c>
      <c r="L14" s="40">
        <f t="shared" si="1"/>
        <v>576.65</v>
      </c>
      <c r="M14" s="36">
        <v>0.95</v>
      </c>
      <c r="N14" s="40">
        <f t="shared" si="8"/>
        <v>576.65</v>
      </c>
      <c r="O14" s="36">
        <v>0.95</v>
      </c>
      <c r="P14" s="40">
        <f t="shared" si="3"/>
        <v>576.65</v>
      </c>
      <c r="Q14" s="36">
        <v>0.95</v>
      </c>
      <c r="R14" s="40">
        <f t="shared" si="4"/>
        <v>576.65</v>
      </c>
      <c r="S14" s="27">
        <f t="shared" si="5"/>
        <v>48.054166666666667</v>
      </c>
      <c r="T14" s="28">
        <f>S13+S14</f>
        <v>82.095833333333331</v>
      </c>
      <c r="U14" s="29">
        <f>(Y13+Y14)/2</f>
        <v>0.95</v>
      </c>
      <c r="V14" s="24" t="str">
        <f>IF(U14&gt;=0.945,"优上",IF(U14&gt;=0.895,"优",IF(U14&gt;=0.845,"良上",IF(U14&gt;=0.795,"良",IF(U14&gt;=0.745,"中上",IF(U14&gt;=0.695,"中",IF(U14&lt;0.7,"差",IF(U14=0,"未打扫"))))))))</f>
        <v>优上</v>
      </c>
      <c r="W14" s="21"/>
      <c r="X14" s="38"/>
      <c r="Y14" s="14">
        <f t="shared" si="6"/>
        <v>0.95</v>
      </c>
    </row>
    <row r="15" spans="1:25" s="9" customFormat="1" ht="18" customHeight="1">
      <c r="A15" s="20" t="s">
        <v>46</v>
      </c>
      <c r="B15" s="10" t="s">
        <v>55</v>
      </c>
      <c r="C15" s="10" t="s">
        <v>19</v>
      </c>
      <c r="D15" s="10">
        <v>91.8</v>
      </c>
      <c r="E15" s="10">
        <v>5</v>
      </c>
      <c r="F15" s="11" t="s">
        <v>58</v>
      </c>
      <c r="G15" s="12">
        <f t="shared" si="0"/>
        <v>459</v>
      </c>
      <c r="H15" s="12">
        <v>275</v>
      </c>
      <c r="I15" s="36">
        <v>0.95</v>
      </c>
      <c r="J15" s="40">
        <f t="shared" si="7"/>
        <v>261.25</v>
      </c>
      <c r="K15" s="36">
        <v>0.95</v>
      </c>
      <c r="L15" s="40">
        <f t="shared" si="1"/>
        <v>261.25</v>
      </c>
      <c r="M15" s="36">
        <v>0.95</v>
      </c>
      <c r="N15" s="40">
        <f t="shared" si="8"/>
        <v>261.25</v>
      </c>
      <c r="O15" s="36">
        <v>0.95</v>
      </c>
      <c r="P15" s="40">
        <f t="shared" si="3"/>
        <v>261.25</v>
      </c>
      <c r="Q15" s="36">
        <v>0.95</v>
      </c>
      <c r="R15" s="40">
        <f t="shared" si="4"/>
        <v>261.25</v>
      </c>
      <c r="S15" s="27">
        <f t="shared" si="5"/>
        <v>21.770833333333332</v>
      </c>
      <c r="T15" s="28">
        <f>S15</f>
        <v>21.770833333333332</v>
      </c>
      <c r="U15" s="29">
        <f>Y15</f>
        <v>0.95</v>
      </c>
      <c r="V15" s="24" t="str">
        <f>IF(U15&gt;=0.945,"优上",IF(U15&gt;=0.895,"优",IF(U15&gt;=0.845,"良上",IF(U15&gt;=0.795,"良",IF(U15&gt;=0.745,"中上",IF(U15&gt;=0.695,"中",IF(U15&lt;0.7,"差",IF(U15=0,"未打扫"))))))))</f>
        <v>优上</v>
      </c>
      <c r="W15" s="21"/>
      <c r="X15" s="38"/>
      <c r="Y15" s="14">
        <f t="shared" si="6"/>
        <v>0.95</v>
      </c>
    </row>
    <row r="16" spans="1:25" s="9" customFormat="1" ht="18" customHeight="1">
      <c r="A16" s="20" t="s">
        <v>50</v>
      </c>
      <c r="B16" s="10" t="s">
        <v>17</v>
      </c>
      <c r="C16" s="10" t="s">
        <v>19</v>
      </c>
      <c r="D16" s="10">
        <v>100</v>
      </c>
      <c r="E16" s="10">
        <v>9</v>
      </c>
      <c r="F16" s="11" t="s">
        <v>58</v>
      </c>
      <c r="G16" s="12">
        <f t="shared" si="0"/>
        <v>900</v>
      </c>
      <c r="H16" s="12">
        <v>540</v>
      </c>
      <c r="I16" s="36">
        <v>0.95</v>
      </c>
      <c r="J16" s="40">
        <f t="shared" si="7"/>
        <v>513</v>
      </c>
      <c r="K16" s="36">
        <v>0.95</v>
      </c>
      <c r="L16" s="40">
        <f t="shared" si="1"/>
        <v>513</v>
      </c>
      <c r="M16" s="36">
        <v>0.85</v>
      </c>
      <c r="N16" s="40">
        <f t="shared" si="8"/>
        <v>459</v>
      </c>
      <c r="O16" s="36">
        <v>0.85</v>
      </c>
      <c r="P16" s="40">
        <f>O16*H16</f>
        <v>459</v>
      </c>
      <c r="Q16" s="36">
        <v>0.95</v>
      </c>
      <c r="R16" s="40">
        <f t="shared" si="4"/>
        <v>513</v>
      </c>
      <c r="S16" s="27">
        <f t="shared" si="5"/>
        <v>40.950000000000003</v>
      </c>
      <c r="T16" s="28">
        <f>S16</f>
        <v>40.950000000000003</v>
      </c>
      <c r="U16" s="29">
        <f>Y16</f>
        <v>0.90999999999999992</v>
      </c>
      <c r="V16" s="24" t="str">
        <f>IF(U16&gt;=0.945,"优上",IF(U16&gt;=0.895,"优",IF(U16&gt;=0.845,"良上",IF(U16&gt;=0.795,"良",IF(U16&gt;=0.745,"中上",IF(U16&gt;=0.695,"中",IF(U16&lt;0.7,"差",IF(U16=0,"未打扫"))))))))</f>
        <v>优</v>
      </c>
      <c r="W16" s="21"/>
      <c r="X16" s="38"/>
      <c r="Y16" s="14">
        <f t="shared" si="6"/>
        <v>0.90999999999999992</v>
      </c>
    </row>
    <row r="17" spans="1:25" s="15" customFormat="1" ht="18" customHeight="1">
      <c r="A17" s="20" t="s">
        <v>42</v>
      </c>
      <c r="B17" s="10" t="s">
        <v>66</v>
      </c>
      <c r="C17" s="10" t="s">
        <v>19</v>
      </c>
      <c r="D17" s="10">
        <v>150</v>
      </c>
      <c r="E17" s="10">
        <v>18</v>
      </c>
      <c r="F17" s="11" t="s">
        <v>58</v>
      </c>
      <c r="G17" s="11">
        <f>D17*E17*F17</f>
        <v>2700</v>
      </c>
      <c r="H17" s="12">
        <v>1620</v>
      </c>
      <c r="I17" s="36">
        <v>0.95</v>
      </c>
      <c r="J17" s="40">
        <f t="shared" si="7"/>
        <v>1539</v>
      </c>
      <c r="K17" s="36">
        <v>0.95</v>
      </c>
      <c r="L17" s="40">
        <f t="shared" si="1"/>
        <v>1539</v>
      </c>
      <c r="M17" s="36">
        <v>0.95</v>
      </c>
      <c r="N17" s="40">
        <f t="shared" si="8"/>
        <v>1539</v>
      </c>
      <c r="O17" s="36">
        <v>0.95</v>
      </c>
      <c r="P17" s="40">
        <f t="shared" ref="P17:P18" si="9">O17*H17</f>
        <v>1539</v>
      </c>
      <c r="Q17" s="36">
        <v>0.95</v>
      </c>
      <c r="R17" s="40">
        <f t="shared" si="4"/>
        <v>1539</v>
      </c>
      <c r="S17" s="30">
        <f t="shared" si="5"/>
        <v>128.25</v>
      </c>
      <c r="T17" s="31">
        <f>S17</f>
        <v>128.25</v>
      </c>
      <c r="U17" s="29">
        <f>Y17</f>
        <v>0.95</v>
      </c>
      <c r="V17" s="24" t="str">
        <f>IF(U17&gt;=0.945,"优上",IF(U17&gt;=0.895,"优",IF(U17&gt;=0.845,"良上",IF(U17&gt;=0.795,"良",IF(U17&gt;=0.745,"中上",IF(U17&gt;=0.695,"中",IF(U17&lt;0.7,"差",IF(U17=0,"未打扫"))))))))</f>
        <v>优上</v>
      </c>
      <c r="W17" s="21"/>
      <c r="X17" s="38"/>
      <c r="Y17" s="14">
        <f t="shared" si="6"/>
        <v>0.95</v>
      </c>
    </row>
    <row r="18" spans="1:25" s="38" customFormat="1" ht="18" customHeight="1">
      <c r="A18" s="57" t="s">
        <v>35</v>
      </c>
      <c r="B18" s="10" t="s">
        <v>67</v>
      </c>
      <c r="C18" s="10" t="s">
        <v>19</v>
      </c>
      <c r="D18" s="10">
        <v>150</v>
      </c>
      <c r="E18" s="10">
        <v>5</v>
      </c>
      <c r="F18" s="11" t="s">
        <v>68</v>
      </c>
      <c r="G18" s="11">
        <f>D18*E18*F18</f>
        <v>750</v>
      </c>
      <c r="H18" s="12">
        <v>450</v>
      </c>
      <c r="I18" s="36">
        <v>0.95</v>
      </c>
      <c r="J18" s="40">
        <f t="shared" si="7"/>
        <v>427.5</v>
      </c>
      <c r="K18" s="36">
        <v>0.95</v>
      </c>
      <c r="L18" s="40">
        <f t="shared" si="1"/>
        <v>427.5</v>
      </c>
      <c r="M18" s="36">
        <v>0.95</v>
      </c>
      <c r="N18" s="40">
        <f t="shared" si="8"/>
        <v>427.5</v>
      </c>
      <c r="O18" s="36">
        <v>0.95</v>
      </c>
      <c r="P18" s="40">
        <f t="shared" si="9"/>
        <v>427.5</v>
      </c>
      <c r="Q18" s="36">
        <v>0.95</v>
      </c>
      <c r="R18" s="40">
        <f t="shared" si="4"/>
        <v>427.5</v>
      </c>
      <c r="S18" s="30">
        <f t="shared" si="5"/>
        <v>35.625</v>
      </c>
      <c r="T18" s="28" t="s">
        <v>69</v>
      </c>
      <c r="U18" s="29" t="s">
        <v>69</v>
      </c>
      <c r="V18" s="39" t="s">
        <v>69</v>
      </c>
      <c r="Y18" s="14">
        <f t="shared" ref="Y18:Y24" si="10">(I18+K18+M18+O18+Q18)/5</f>
        <v>0.95</v>
      </c>
    </row>
    <row r="19" spans="1:25" s="9" customFormat="1" ht="18" customHeight="1">
      <c r="A19" s="61"/>
      <c r="B19" s="10" t="s">
        <v>12</v>
      </c>
      <c r="C19" s="10" t="s">
        <v>19</v>
      </c>
      <c r="D19" s="10">
        <v>100</v>
      </c>
      <c r="E19" s="10">
        <v>9</v>
      </c>
      <c r="F19" s="11" t="s">
        <v>58</v>
      </c>
      <c r="G19" s="12">
        <f t="shared" si="0"/>
        <v>900</v>
      </c>
      <c r="H19" s="12">
        <v>540</v>
      </c>
      <c r="I19" s="36">
        <v>0.95</v>
      </c>
      <c r="J19" s="40">
        <f t="shared" si="7"/>
        <v>513</v>
      </c>
      <c r="K19" s="36">
        <v>0.95</v>
      </c>
      <c r="L19" s="40">
        <f t="shared" si="1"/>
        <v>513</v>
      </c>
      <c r="M19" s="36">
        <v>0.9</v>
      </c>
      <c r="N19" s="40">
        <f t="shared" si="8"/>
        <v>486</v>
      </c>
      <c r="O19" s="36">
        <v>0.85</v>
      </c>
      <c r="P19" s="40">
        <f t="shared" si="3"/>
        <v>459</v>
      </c>
      <c r="Q19" s="36">
        <v>0.9</v>
      </c>
      <c r="R19" s="40">
        <f t="shared" si="4"/>
        <v>486</v>
      </c>
      <c r="S19" s="27">
        <f t="shared" si="5"/>
        <v>40.950000000000003</v>
      </c>
      <c r="T19" s="28" t="s">
        <v>69</v>
      </c>
      <c r="U19" s="29" t="s">
        <v>69</v>
      </c>
      <c r="V19" s="39" t="s">
        <v>69</v>
      </c>
      <c r="W19" s="21"/>
      <c r="X19" s="38"/>
      <c r="Y19" s="14">
        <f t="shared" si="10"/>
        <v>0.90999999999999992</v>
      </c>
    </row>
    <row r="20" spans="1:25" ht="18" customHeight="1">
      <c r="A20" s="58"/>
      <c r="B20" s="10" t="s">
        <v>18</v>
      </c>
      <c r="C20" s="10" t="s">
        <v>19</v>
      </c>
      <c r="D20" s="10">
        <f>717/3</f>
        <v>239</v>
      </c>
      <c r="E20" s="10">
        <v>3</v>
      </c>
      <c r="F20" s="11" t="s">
        <v>58</v>
      </c>
      <c r="G20" s="12">
        <f t="shared" si="0"/>
        <v>717</v>
      </c>
      <c r="H20" s="23">
        <v>430</v>
      </c>
      <c r="I20" s="36">
        <v>0.95</v>
      </c>
      <c r="J20" s="40">
        <f t="shared" si="7"/>
        <v>408.5</v>
      </c>
      <c r="K20" s="36">
        <v>0.95</v>
      </c>
      <c r="L20" s="41">
        <f>K20*H20</f>
        <v>408.5</v>
      </c>
      <c r="M20" s="36">
        <v>0.95</v>
      </c>
      <c r="N20" s="41">
        <f>M20*H20</f>
        <v>408.5</v>
      </c>
      <c r="O20" s="36">
        <v>0.95</v>
      </c>
      <c r="P20" s="41">
        <f>O20*H20</f>
        <v>408.5</v>
      </c>
      <c r="Q20" s="36">
        <v>0.95</v>
      </c>
      <c r="R20" s="41">
        <f>Q20*H20</f>
        <v>408.5</v>
      </c>
      <c r="S20" s="32">
        <f t="shared" si="5"/>
        <v>34.041666666666664</v>
      </c>
      <c r="T20" s="29">
        <f>S19+S20+S18</f>
        <v>110.61666666666667</v>
      </c>
      <c r="U20" s="29">
        <f>(Y18+Y19+Y20)/3</f>
        <v>0.93666666666666654</v>
      </c>
      <c r="V20" s="24" t="str">
        <f>IF(U20&gt;=0.945,"优上",IF(U20&gt;=0.895,"优",IF(U20&gt;=0.845,"良上",IF(U20&gt;=0.795,"良",IF(U20&gt;=0.745,"中上",IF(U20&gt;=0.695,"中",IF(U20&lt;0.7,"差",IF(U20=0,"未打扫"))))))))</f>
        <v>优</v>
      </c>
      <c r="W20" s="21"/>
      <c r="X20" s="38"/>
      <c r="Y20" s="14">
        <f t="shared" si="10"/>
        <v>0.95</v>
      </c>
    </row>
    <row r="21" spans="1:25" s="9" customFormat="1" ht="18" customHeight="1">
      <c r="A21" s="46" t="s">
        <v>51</v>
      </c>
      <c r="B21" s="10" t="s">
        <v>15</v>
      </c>
      <c r="C21" s="10" t="s">
        <v>19</v>
      </c>
      <c r="D21" s="10">
        <v>100</v>
      </c>
      <c r="E21" s="12">
        <v>9</v>
      </c>
      <c r="F21" s="11" t="s">
        <v>58</v>
      </c>
      <c r="G21" s="12">
        <f t="shared" si="0"/>
        <v>900</v>
      </c>
      <c r="H21" s="12">
        <v>540</v>
      </c>
      <c r="I21" s="36">
        <v>0.95</v>
      </c>
      <c r="J21" s="40">
        <f t="shared" si="7"/>
        <v>513</v>
      </c>
      <c r="K21" s="36">
        <v>0.95</v>
      </c>
      <c r="L21" s="40">
        <f t="shared" si="1"/>
        <v>513</v>
      </c>
      <c r="M21" s="36">
        <v>0.9</v>
      </c>
      <c r="N21" s="40">
        <f t="shared" si="8"/>
        <v>486</v>
      </c>
      <c r="O21" s="36">
        <v>0.9</v>
      </c>
      <c r="P21" s="40">
        <f t="shared" si="3"/>
        <v>486</v>
      </c>
      <c r="Q21" s="36">
        <v>0.95</v>
      </c>
      <c r="R21" s="40">
        <f t="shared" si="4"/>
        <v>513</v>
      </c>
      <c r="S21" s="27">
        <f t="shared" si="5"/>
        <v>41.85</v>
      </c>
      <c r="T21" s="28" t="s">
        <v>69</v>
      </c>
      <c r="U21" s="29" t="s">
        <v>69</v>
      </c>
      <c r="V21" s="39" t="s">
        <v>69</v>
      </c>
      <c r="W21" s="21"/>
      <c r="X21" s="38"/>
      <c r="Y21" s="14">
        <f t="shared" si="10"/>
        <v>0.92999999999999994</v>
      </c>
    </row>
    <row r="22" spans="1:25" s="9" customFormat="1" ht="18" customHeight="1">
      <c r="A22" s="46"/>
      <c r="B22" s="10" t="s">
        <v>53</v>
      </c>
      <c r="C22" s="10" t="s">
        <v>19</v>
      </c>
      <c r="D22" s="10">
        <v>200</v>
      </c>
      <c r="E22" s="12">
        <v>11</v>
      </c>
      <c r="F22" s="11" t="s">
        <v>58</v>
      </c>
      <c r="G22" s="12">
        <f t="shared" si="0"/>
        <v>2200</v>
      </c>
      <c r="H22" s="12">
        <v>1320</v>
      </c>
      <c r="I22" s="36">
        <v>0.95</v>
      </c>
      <c r="J22" s="40">
        <f t="shared" si="7"/>
        <v>1254</v>
      </c>
      <c r="K22" s="36">
        <v>0.95</v>
      </c>
      <c r="L22" s="40">
        <f t="shared" si="1"/>
        <v>1254</v>
      </c>
      <c r="M22" s="36">
        <v>0.95</v>
      </c>
      <c r="N22" s="40">
        <f t="shared" si="8"/>
        <v>1254</v>
      </c>
      <c r="O22" s="36">
        <v>0.95</v>
      </c>
      <c r="P22" s="40">
        <f t="shared" si="3"/>
        <v>1254</v>
      </c>
      <c r="Q22" s="36">
        <v>0.95</v>
      </c>
      <c r="R22" s="40">
        <f t="shared" si="4"/>
        <v>1254</v>
      </c>
      <c r="S22" s="27">
        <f t="shared" si="5"/>
        <v>104.5</v>
      </c>
      <c r="T22" s="33">
        <f>S21+S22</f>
        <v>146.35</v>
      </c>
      <c r="U22" s="29">
        <f>(Y21+Y22)/2</f>
        <v>0.94</v>
      </c>
      <c r="V22" s="24" t="str">
        <f>IF(U22&gt;=0.945,"优上",IF(U22&gt;=0.895,"优",IF(U22&gt;=0.845,"良上",IF(U22&gt;=0.795,"良",IF(U22&gt;=0.745,"中上",IF(U22&gt;=0.695,"中",IF(U22&lt;0.7,"差",IF(U22=0,"未打扫"))))))))</f>
        <v>优</v>
      </c>
      <c r="W22" s="21"/>
      <c r="X22" s="38"/>
      <c r="Y22" s="14">
        <f t="shared" si="10"/>
        <v>0.95</v>
      </c>
    </row>
    <row r="23" spans="1:25" s="17" customFormat="1" ht="18" customHeight="1">
      <c r="A23" s="18" t="s">
        <v>47</v>
      </c>
      <c r="B23" s="10" t="s">
        <v>54</v>
      </c>
      <c r="C23" s="10" t="s">
        <v>19</v>
      </c>
      <c r="D23" s="10">
        <v>90</v>
      </c>
      <c r="E23" s="10">
        <v>4</v>
      </c>
      <c r="F23" s="11" t="s">
        <v>58</v>
      </c>
      <c r="G23" s="12">
        <f t="shared" si="0"/>
        <v>360</v>
      </c>
      <c r="H23" s="12">
        <v>216</v>
      </c>
      <c r="I23" s="36">
        <v>0.95</v>
      </c>
      <c r="J23" s="40">
        <f t="shared" si="7"/>
        <v>205.2</v>
      </c>
      <c r="K23" s="36">
        <v>0.95</v>
      </c>
      <c r="L23" s="40">
        <f>K23*H23</f>
        <v>205.2</v>
      </c>
      <c r="M23" s="36">
        <v>0.95</v>
      </c>
      <c r="N23" s="40">
        <f>M23*H23</f>
        <v>205.2</v>
      </c>
      <c r="O23" s="36">
        <v>0.95</v>
      </c>
      <c r="P23" s="40">
        <f>O23*H23</f>
        <v>205.2</v>
      </c>
      <c r="Q23" s="36">
        <v>0.95</v>
      </c>
      <c r="R23" s="40">
        <f>Q23*H23</f>
        <v>205.2</v>
      </c>
      <c r="S23" s="27">
        <f t="shared" si="5"/>
        <v>17.100000000000001</v>
      </c>
      <c r="T23" s="28">
        <f>S23</f>
        <v>17.100000000000001</v>
      </c>
      <c r="U23" s="29">
        <f>Y23</f>
        <v>0.95</v>
      </c>
      <c r="V23" s="24" t="str">
        <f>IF(U23&gt;=0.945,"优上",IF(U23&gt;=0.895,"优",IF(U23&gt;=0.845,"良上",IF(U23&gt;=0.795,"良",IF(U23&gt;=0.745,"中上",IF(U23&gt;=0.695,"中",IF(U23&lt;0.7,"差",IF(U23=0,"未打扫"))))))))</f>
        <v>优上</v>
      </c>
      <c r="W23" s="21"/>
      <c r="X23" s="38"/>
      <c r="Y23" s="14">
        <f t="shared" si="10"/>
        <v>0.95</v>
      </c>
    </row>
    <row r="24" spans="1:25" s="17" customFormat="1" ht="18" customHeight="1">
      <c r="A24" s="20" t="s">
        <v>48</v>
      </c>
      <c r="B24" s="10" t="s">
        <v>11</v>
      </c>
      <c r="C24" s="10" t="s">
        <v>19</v>
      </c>
      <c r="D24" s="10">
        <v>100</v>
      </c>
      <c r="E24" s="10">
        <v>5</v>
      </c>
      <c r="F24" s="11" t="s">
        <v>58</v>
      </c>
      <c r="G24" s="12">
        <f t="shared" si="0"/>
        <v>500</v>
      </c>
      <c r="H24" s="12">
        <v>300</v>
      </c>
      <c r="I24" s="36">
        <v>0.95</v>
      </c>
      <c r="J24" s="40">
        <f t="shared" si="7"/>
        <v>285</v>
      </c>
      <c r="K24" s="36">
        <v>0.95</v>
      </c>
      <c r="L24" s="40">
        <f t="shared" ref="L24" si="11">K24*H24</f>
        <v>285</v>
      </c>
      <c r="M24" s="36">
        <v>0.95</v>
      </c>
      <c r="N24" s="40">
        <f t="shared" ref="N24" si="12">M24*H24</f>
        <v>285</v>
      </c>
      <c r="O24" s="36">
        <v>0.95</v>
      </c>
      <c r="P24" s="40">
        <f t="shared" ref="P24" si="13">O24*H24</f>
        <v>285</v>
      </c>
      <c r="Q24" s="36">
        <v>0.95</v>
      </c>
      <c r="R24" s="40">
        <f t="shared" ref="R24" si="14">Q24*H24</f>
        <v>285</v>
      </c>
      <c r="S24" s="27">
        <f t="shared" si="5"/>
        <v>23.75</v>
      </c>
      <c r="T24" s="28">
        <f>S24</f>
        <v>23.75</v>
      </c>
      <c r="U24" s="29">
        <f>Y24</f>
        <v>0.95</v>
      </c>
      <c r="V24" s="24" t="str">
        <f>IF(U24&gt;=0.945,"优上",IF(U24&gt;=0.895,"优",IF(U24&gt;=0.845,"良上",IF(U24&gt;=0.795,"良",IF(U24&gt;=0.745,"中上",IF(U24&gt;=0.695,"中",IF(U24&lt;0.7,"差",IF(U24=0,"未打扫"))))))))</f>
        <v>优上</v>
      </c>
      <c r="W24" s="21"/>
      <c r="X24" s="38"/>
      <c r="Y24" s="14">
        <f t="shared" si="10"/>
        <v>0.95</v>
      </c>
    </row>
    <row r="25" spans="1:25" ht="18" customHeight="1">
      <c r="A25" s="42" t="s">
        <v>71</v>
      </c>
      <c r="B25" s="42"/>
      <c r="C25" s="42"/>
      <c r="D25" s="42"/>
    </row>
    <row r="26" spans="1:25" ht="18" customHeight="1">
      <c r="T26" s="43" t="s">
        <v>60</v>
      </c>
      <c r="U26" s="43"/>
      <c r="V26" s="43"/>
      <c r="Y26"/>
    </row>
    <row r="27" spans="1:25" ht="18" customHeight="1">
      <c r="G27" s="19"/>
      <c r="T27" s="43"/>
      <c r="U27" s="43"/>
      <c r="V27" s="43"/>
      <c r="Y27"/>
    </row>
    <row r="28" spans="1:25" ht="18" customHeight="1">
      <c r="T28" s="44"/>
      <c r="U28" s="44"/>
      <c r="V28" s="44"/>
      <c r="Y28"/>
    </row>
  </sheetData>
  <mergeCells count="28">
    <mergeCell ref="Y2:Y3"/>
    <mergeCell ref="A21:A22"/>
    <mergeCell ref="W2:W3"/>
    <mergeCell ref="G2:G3"/>
    <mergeCell ref="H2:H3"/>
    <mergeCell ref="I2:J2"/>
    <mergeCell ref="K2:L2"/>
    <mergeCell ref="M2:N2"/>
    <mergeCell ref="O2:P2"/>
    <mergeCell ref="A13:A14"/>
    <mergeCell ref="A10:A12"/>
    <mergeCell ref="A18:A20"/>
    <mergeCell ref="A25:D25"/>
    <mergeCell ref="T26:V27"/>
    <mergeCell ref="T28:V28"/>
    <mergeCell ref="A1:V1"/>
    <mergeCell ref="A4:A5"/>
    <mergeCell ref="S2:T3"/>
    <mergeCell ref="Q2:R2"/>
    <mergeCell ref="U2:U3"/>
    <mergeCell ref="V2:V3"/>
    <mergeCell ref="A2:A3"/>
    <mergeCell ref="B2:B3"/>
    <mergeCell ref="C2:C3"/>
    <mergeCell ref="D2:D3"/>
    <mergeCell ref="E2:E3"/>
    <mergeCell ref="F2:F3"/>
    <mergeCell ref="A8:A9"/>
  </mergeCells>
  <phoneticPr fontId="1" type="noConversion"/>
  <printOptions horizontalCentered="1" verticalCentered="1"/>
  <pageMargins left="0" right="0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4"/>
  <sheetViews>
    <sheetView topLeftCell="A13" workbookViewId="0">
      <selection activeCell="A146" sqref="A146"/>
    </sheetView>
  </sheetViews>
  <sheetFormatPr defaultRowHeight="13.5"/>
  <cols>
    <col min="1" max="1" width="9" customWidth="1"/>
  </cols>
  <sheetData>
    <row r="2" spans="1:5">
      <c r="A2" s="67" t="s">
        <v>20</v>
      </c>
      <c r="B2">
        <v>104</v>
      </c>
    </row>
    <row r="3" spans="1:5">
      <c r="A3" s="67"/>
      <c r="B3">
        <v>28</v>
      </c>
    </row>
    <row r="4" spans="1:5">
      <c r="A4" s="67"/>
      <c r="B4">
        <v>168</v>
      </c>
    </row>
    <row r="5" spans="1:5">
      <c r="A5" s="67"/>
      <c r="B5">
        <v>18.400000000000002</v>
      </c>
    </row>
    <row r="6" spans="1:5">
      <c r="A6" s="67"/>
      <c r="B6">
        <v>288</v>
      </c>
      <c r="C6">
        <f>SUM(B2:B6)</f>
        <v>606.4</v>
      </c>
    </row>
    <row r="7" spans="1:5">
      <c r="A7" s="62" t="s">
        <v>21</v>
      </c>
      <c r="B7">
        <v>10</v>
      </c>
      <c r="D7" s="2">
        <v>12</v>
      </c>
    </row>
    <row r="8" spans="1:5">
      <c r="A8" s="62"/>
      <c r="B8">
        <v>52</v>
      </c>
      <c r="D8" s="1">
        <v>60</v>
      </c>
    </row>
    <row r="9" spans="1:5">
      <c r="A9" s="62"/>
      <c r="B9">
        <v>28</v>
      </c>
      <c r="D9" s="1">
        <v>6</v>
      </c>
    </row>
    <row r="10" spans="1:5">
      <c r="A10" s="62"/>
      <c r="B10">
        <v>900</v>
      </c>
      <c r="D10" s="1">
        <v>540</v>
      </c>
    </row>
    <row r="11" spans="1:5">
      <c r="A11" s="62"/>
      <c r="B11">
        <v>12</v>
      </c>
      <c r="D11" s="1">
        <v>6</v>
      </c>
    </row>
    <row r="12" spans="1:5">
      <c r="A12" s="62"/>
      <c r="B12">
        <v>168</v>
      </c>
      <c r="D12" s="1">
        <v>89</v>
      </c>
    </row>
    <row r="13" spans="1:5">
      <c r="A13" s="62"/>
      <c r="B13">
        <v>18.400000000000002</v>
      </c>
      <c r="D13" s="1">
        <v>4</v>
      </c>
    </row>
    <row r="14" spans="1:5">
      <c r="A14" s="62"/>
      <c r="B14">
        <v>288</v>
      </c>
      <c r="C14">
        <f>SUM(B7:B14)</f>
        <v>1476.4</v>
      </c>
      <c r="D14" s="2">
        <v>58</v>
      </c>
      <c r="E14">
        <f>SUM(D7:D14)</f>
        <v>775</v>
      </c>
    </row>
    <row r="15" spans="1:5">
      <c r="A15" s="62" t="s">
        <v>22</v>
      </c>
      <c r="B15">
        <v>72</v>
      </c>
      <c r="D15" s="2">
        <v>83</v>
      </c>
    </row>
    <row r="16" spans="1:5">
      <c r="A16" s="62"/>
      <c r="B16">
        <v>478</v>
      </c>
      <c r="D16" s="1">
        <v>287</v>
      </c>
    </row>
    <row r="17" spans="1:5">
      <c r="A17" s="62"/>
      <c r="B17">
        <v>18</v>
      </c>
      <c r="D17" s="1">
        <v>4</v>
      </c>
    </row>
    <row r="18" spans="1:5">
      <c r="A18" s="62"/>
      <c r="B18">
        <v>724.5</v>
      </c>
      <c r="D18" s="1">
        <v>384</v>
      </c>
    </row>
    <row r="19" spans="1:5">
      <c r="A19" s="62"/>
      <c r="B19">
        <v>400</v>
      </c>
      <c r="D19" s="1">
        <v>80</v>
      </c>
    </row>
    <row r="20" spans="1:5">
      <c r="A20" s="62"/>
      <c r="B20">
        <v>1720</v>
      </c>
      <c r="D20" s="1">
        <v>344</v>
      </c>
    </row>
    <row r="21" spans="1:5">
      <c r="A21" s="62"/>
      <c r="B21">
        <v>10</v>
      </c>
      <c r="D21" s="1">
        <v>12</v>
      </c>
    </row>
    <row r="22" spans="1:5">
      <c r="A22" s="62"/>
      <c r="B22">
        <v>52</v>
      </c>
      <c r="D22" s="1">
        <v>60</v>
      </c>
    </row>
    <row r="23" spans="1:5">
      <c r="A23" s="62"/>
      <c r="B23">
        <v>28</v>
      </c>
      <c r="D23" s="1">
        <v>6</v>
      </c>
    </row>
    <row r="24" spans="1:5">
      <c r="A24" s="62"/>
      <c r="B24">
        <v>700</v>
      </c>
      <c r="D24" s="1">
        <v>420</v>
      </c>
    </row>
    <row r="25" spans="1:5">
      <c r="A25" s="62"/>
      <c r="B25">
        <v>12</v>
      </c>
      <c r="D25" s="1">
        <v>6</v>
      </c>
    </row>
    <row r="26" spans="1:5">
      <c r="A26" s="62"/>
      <c r="B26">
        <v>252</v>
      </c>
      <c r="D26" s="1">
        <v>134</v>
      </c>
    </row>
    <row r="27" spans="1:5">
      <c r="A27" s="62"/>
      <c r="B27">
        <v>720</v>
      </c>
      <c r="D27" s="1">
        <v>144</v>
      </c>
    </row>
    <row r="28" spans="1:5">
      <c r="A28" s="62"/>
      <c r="B28">
        <v>18.400000000000002</v>
      </c>
      <c r="C28">
        <f>SUM(B15:B28)</f>
        <v>5204.8999999999996</v>
      </c>
      <c r="D28" s="2">
        <v>4</v>
      </c>
      <c r="E28">
        <f>SUM(D15:D28)</f>
        <v>1968</v>
      </c>
    </row>
    <row r="29" spans="1:5">
      <c r="A29" s="68" t="s">
        <v>23</v>
      </c>
      <c r="B29">
        <v>52</v>
      </c>
      <c r="D29" s="2">
        <v>60</v>
      </c>
    </row>
    <row r="30" spans="1:5">
      <c r="A30" s="68"/>
      <c r="B30">
        <v>717</v>
      </c>
      <c r="D30" s="1">
        <v>430</v>
      </c>
    </row>
    <row r="31" spans="1:5">
      <c r="A31" s="68"/>
      <c r="B31">
        <v>295</v>
      </c>
      <c r="D31" s="1">
        <v>177</v>
      </c>
    </row>
    <row r="32" spans="1:5">
      <c r="A32" s="68"/>
      <c r="B32">
        <v>236</v>
      </c>
      <c r="D32" s="1">
        <v>125</v>
      </c>
    </row>
    <row r="33" spans="1:5">
      <c r="A33" s="68"/>
      <c r="B33">
        <v>396</v>
      </c>
      <c r="D33" s="1">
        <v>79</v>
      </c>
    </row>
    <row r="34" spans="1:5">
      <c r="A34" s="68"/>
      <c r="B34">
        <v>140</v>
      </c>
      <c r="D34" s="1">
        <v>161</v>
      </c>
    </row>
    <row r="35" spans="1:5">
      <c r="A35" s="68"/>
      <c r="B35">
        <v>702</v>
      </c>
      <c r="D35" s="1">
        <v>421</v>
      </c>
    </row>
    <row r="36" spans="1:5">
      <c r="A36" s="68"/>
      <c r="B36">
        <v>566.4</v>
      </c>
      <c r="D36" s="1">
        <v>300</v>
      </c>
    </row>
    <row r="37" spans="1:5">
      <c r="A37" s="68"/>
      <c r="B37">
        <v>324</v>
      </c>
      <c r="C37">
        <f>SUM(B29:B37)</f>
        <v>3428.4</v>
      </c>
      <c r="D37" s="2">
        <v>130</v>
      </c>
      <c r="E37">
        <f>SUM(D29:D37)</f>
        <v>1883</v>
      </c>
    </row>
    <row r="38" spans="1:5">
      <c r="A38" s="62" t="s">
        <v>24</v>
      </c>
      <c r="B38">
        <v>72</v>
      </c>
      <c r="D38" s="2">
        <v>83</v>
      </c>
    </row>
    <row r="39" spans="1:5">
      <c r="A39" s="62"/>
      <c r="B39">
        <v>717</v>
      </c>
      <c r="D39" s="1">
        <v>430</v>
      </c>
    </row>
    <row r="40" spans="1:5">
      <c r="A40" s="62"/>
      <c r="B40">
        <v>295</v>
      </c>
      <c r="D40" s="1">
        <v>177</v>
      </c>
    </row>
    <row r="41" spans="1:5">
      <c r="A41" s="62"/>
      <c r="B41">
        <v>295</v>
      </c>
      <c r="D41" s="1">
        <v>156</v>
      </c>
    </row>
    <row r="42" spans="1:5">
      <c r="A42" s="62"/>
      <c r="B42">
        <v>400</v>
      </c>
      <c r="D42" s="1">
        <v>80</v>
      </c>
    </row>
    <row r="43" spans="1:5">
      <c r="A43" s="62"/>
      <c r="B43">
        <v>52</v>
      </c>
      <c r="D43" s="1">
        <v>60</v>
      </c>
    </row>
    <row r="44" spans="1:5">
      <c r="A44" s="62"/>
      <c r="B44">
        <v>204</v>
      </c>
      <c r="D44" s="1">
        <v>108</v>
      </c>
    </row>
    <row r="45" spans="1:5">
      <c r="A45" s="62"/>
      <c r="B45">
        <v>28</v>
      </c>
      <c r="D45" s="1">
        <v>6</v>
      </c>
    </row>
    <row r="46" spans="1:5">
      <c r="A46" s="62"/>
      <c r="B46">
        <v>500</v>
      </c>
      <c r="D46" s="1">
        <v>300</v>
      </c>
    </row>
    <row r="47" spans="1:5">
      <c r="A47" s="62"/>
      <c r="B47">
        <v>216</v>
      </c>
      <c r="D47" s="1">
        <v>114</v>
      </c>
    </row>
    <row r="48" spans="1:5">
      <c r="A48" s="62"/>
      <c r="B48">
        <v>18.400000000000002</v>
      </c>
      <c r="C48">
        <f>SUM(B38:B48)</f>
        <v>2797.4</v>
      </c>
      <c r="D48" s="2">
        <v>4</v>
      </c>
      <c r="E48">
        <f>SUM(D38:D48)</f>
        <v>1518</v>
      </c>
    </row>
    <row r="49" spans="1:4">
      <c r="A49" s="62" t="s">
        <v>25</v>
      </c>
      <c r="B49">
        <v>96</v>
      </c>
      <c r="D49" s="2">
        <v>110</v>
      </c>
    </row>
    <row r="50" spans="1:4">
      <c r="A50" s="62"/>
      <c r="B50">
        <v>268.8</v>
      </c>
      <c r="D50" s="1">
        <v>157</v>
      </c>
    </row>
    <row r="51" spans="1:4">
      <c r="A51" s="62"/>
      <c r="B51">
        <v>432</v>
      </c>
      <c r="D51" s="1">
        <v>86</v>
      </c>
    </row>
    <row r="52" spans="1:4">
      <c r="A52" s="62"/>
      <c r="B52">
        <v>99</v>
      </c>
      <c r="D52" s="1">
        <v>53</v>
      </c>
    </row>
    <row r="53" spans="1:4">
      <c r="A53" s="62"/>
      <c r="B53">
        <v>28.200000000000003</v>
      </c>
      <c r="D53" s="1">
        <v>32</v>
      </c>
    </row>
    <row r="54" spans="1:4">
      <c r="A54" s="62"/>
      <c r="B54">
        <v>483.6</v>
      </c>
      <c r="D54" s="1">
        <v>257</v>
      </c>
    </row>
    <row r="55" spans="1:4">
      <c r="A55" s="62"/>
      <c r="B55">
        <v>51.2</v>
      </c>
      <c r="D55" s="1">
        <v>27</v>
      </c>
    </row>
    <row r="56" spans="1:4">
      <c r="A56" s="62"/>
      <c r="B56">
        <v>460.8</v>
      </c>
      <c r="D56" s="1">
        <v>92</v>
      </c>
    </row>
    <row r="57" spans="1:4">
      <c r="A57" s="62"/>
      <c r="B57">
        <v>40</v>
      </c>
      <c r="D57" s="1">
        <v>8</v>
      </c>
    </row>
    <row r="58" spans="1:4">
      <c r="A58" s="62"/>
      <c r="B58">
        <v>10</v>
      </c>
      <c r="D58" s="1">
        <v>12</v>
      </c>
    </row>
    <row r="59" spans="1:4">
      <c r="A59" s="62"/>
      <c r="B59">
        <v>52</v>
      </c>
      <c r="D59" s="1">
        <v>60</v>
      </c>
    </row>
    <row r="60" spans="1:4">
      <c r="A60" s="62"/>
      <c r="B60">
        <v>28</v>
      </c>
      <c r="D60" s="1">
        <v>6</v>
      </c>
    </row>
    <row r="61" spans="1:4">
      <c r="A61" s="62"/>
      <c r="B61">
        <v>900</v>
      </c>
      <c r="D61" s="1">
        <v>540</v>
      </c>
    </row>
    <row r="62" spans="1:4">
      <c r="A62" s="62"/>
      <c r="B62">
        <v>12</v>
      </c>
      <c r="D62" s="1">
        <v>6</v>
      </c>
    </row>
    <row r="63" spans="1:4">
      <c r="A63" s="62"/>
      <c r="B63">
        <v>210</v>
      </c>
      <c r="D63" s="1">
        <v>111</v>
      </c>
    </row>
    <row r="64" spans="1:4">
      <c r="A64" s="62"/>
      <c r="B64">
        <v>18.400000000000002</v>
      </c>
      <c r="D64" s="1">
        <v>4</v>
      </c>
    </row>
    <row r="65" spans="1:5">
      <c r="A65" s="62"/>
      <c r="B65">
        <v>432</v>
      </c>
      <c r="C65">
        <f>SUM(B49:B65)</f>
        <v>3622</v>
      </c>
      <c r="D65" s="2">
        <v>86</v>
      </c>
      <c r="E65">
        <f>SUM(D49:D65)</f>
        <v>1647</v>
      </c>
    </row>
    <row r="66" spans="1:5">
      <c r="A66" s="63" t="s">
        <v>26</v>
      </c>
      <c r="B66">
        <v>72</v>
      </c>
      <c r="D66" s="2">
        <v>83</v>
      </c>
    </row>
    <row r="67" spans="1:5">
      <c r="A67" s="64"/>
      <c r="B67">
        <v>717</v>
      </c>
      <c r="D67" s="1">
        <v>430</v>
      </c>
    </row>
    <row r="68" spans="1:5">
      <c r="A68" s="65"/>
      <c r="B68">
        <v>18</v>
      </c>
      <c r="D68" s="1">
        <v>10</v>
      </c>
    </row>
    <row r="69" spans="1:5">
      <c r="A69" s="66" t="s">
        <v>34</v>
      </c>
      <c r="B69">
        <v>454.5</v>
      </c>
      <c r="D69" s="2">
        <v>241</v>
      </c>
    </row>
    <row r="70" spans="1:5">
      <c r="A70" s="64"/>
      <c r="B70">
        <v>400</v>
      </c>
      <c r="D70" s="1">
        <v>80</v>
      </c>
    </row>
    <row r="71" spans="1:5">
      <c r="A71" s="64"/>
      <c r="B71">
        <v>34.4</v>
      </c>
      <c r="D71" s="1">
        <v>40</v>
      </c>
    </row>
    <row r="72" spans="1:5">
      <c r="A72" s="64"/>
      <c r="B72">
        <v>259.2</v>
      </c>
      <c r="D72" s="1">
        <v>137</v>
      </c>
    </row>
    <row r="73" spans="1:5">
      <c r="A73" s="64"/>
      <c r="B73">
        <v>249.60000000000002</v>
      </c>
      <c r="D73" s="1">
        <v>50</v>
      </c>
    </row>
    <row r="74" spans="1:5">
      <c r="A74" s="65"/>
      <c r="B74">
        <v>20</v>
      </c>
      <c r="C74">
        <f>SUM(B66:B74)</f>
        <v>2224.7000000000003</v>
      </c>
      <c r="D74" s="2">
        <v>11</v>
      </c>
      <c r="E74">
        <f>SUM(D66:D74)</f>
        <v>1082</v>
      </c>
    </row>
    <row r="75" spans="1:5">
      <c r="A75" s="62" t="s">
        <v>27</v>
      </c>
      <c r="B75">
        <v>100.80000000000001</v>
      </c>
      <c r="D75" s="2">
        <v>116</v>
      </c>
    </row>
    <row r="76" spans="1:5">
      <c r="A76" s="62"/>
      <c r="B76">
        <v>700</v>
      </c>
      <c r="D76" s="1">
        <v>371</v>
      </c>
    </row>
    <row r="77" spans="1:5">
      <c r="A77" s="62"/>
      <c r="B77">
        <v>468</v>
      </c>
      <c r="D77" s="1">
        <v>34</v>
      </c>
    </row>
    <row r="78" spans="1:5">
      <c r="A78" s="62"/>
      <c r="B78">
        <v>63</v>
      </c>
      <c r="D78" s="1">
        <v>33</v>
      </c>
    </row>
    <row r="79" spans="1:5">
      <c r="A79" s="62"/>
      <c r="B79">
        <v>72</v>
      </c>
      <c r="D79" s="1">
        <v>83</v>
      </c>
    </row>
    <row r="80" spans="1:5">
      <c r="A80" s="62"/>
      <c r="B80">
        <v>717</v>
      </c>
      <c r="D80" s="1">
        <v>430</v>
      </c>
    </row>
    <row r="81" spans="1:5">
      <c r="A81" s="62"/>
      <c r="B81">
        <v>295</v>
      </c>
      <c r="D81" s="1">
        <v>177</v>
      </c>
    </row>
    <row r="82" spans="1:5">
      <c r="A82" s="62"/>
      <c r="B82">
        <v>236</v>
      </c>
      <c r="D82" s="1">
        <v>125</v>
      </c>
    </row>
    <row r="83" spans="1:5">
      <c r="A83" s="62"/>
      <c r="B83">
        <v>400</v>
      </c>
      <c r="D83" s="1">
        <v>80</v>
      </c>
    </row>
    <row r="84" spans="1:5">
      <c r="A84" s="62"/>
      <c r="B84">
        <v>10</v>
      </c>
      <c r="D84" s="1">
        <v>12</v>
      </c>
    </row>
    <row r="85" spans="1:5">
      <c r="A85" s="62"/>
      <c r="B85">
        <v>52</v>
      </c>
      <c r="D85" s="1">
        <v>60</v>
      </c>
    </row>
    <row r="86" spans="1:5">
      <c r="A86" s="62"/>
      <c r="B86">
        <v>28</v>
      </c>
      <c r="D86" s="1">
        <v>6</v>
      </c>
    </row>
    <row r="87" spans="1:5">
      <c r="A87" s="62"/>
      <c r="B87">
        <v>900</v>
      </c>
      <c r="D87" s="1">
        <v>540</v>
      </c>
    </row>
    <row r="88" spans="1:5">
      <c r="A88" s="62"/>
      <c r="B88">
        <v>12</v>
      </c>
      <c r="D88" s="1">
        <v>4</v>
      </c>
    </row>
    <row r="89" spans="1:5">
      <c r="A89" s="62"/>
      <c r="B89">
        <v>210</v>
      </c>
      <c r="D89" s="1">
        <v>111</v>
      </c>
    </row>
    <row r="90" spans="1:5">
      <c r="A90" s="62"/>
      <c r="B90">
        <v>540</v>
      </c>
      <c r="C90">
        <f>SUM(B75:B90)</f>
        <v>4803.8</v>
      </c>
      <c r="D90" s="2">
        <v>108</v>
      </c>
      <c r="E90">
        <f>SUM(D75:D90)</f>
        <v>2290</v>
      </c>
    </row>
    <row r="91" spans="1:5">
      <c r="A91" s="62" t="s">
        <v>28</v>
      </c>
      <c r="B91">
        <v>52</v>
      </c>
      <c r="D91" s="2">
        <v>60</v>
      </c>
    </row>
    <row r="92" spans="1:5">
      <c r="A92" s="62"/>
      <c r="B92">
        <v>28</v>
      </c>
      <c r="D92" s="1">
        <v>6</v>
      </c>
    </row>
    <row r="93" spans="1:5">
      <c r="A93" s="62"/>
      <c r="B93">
        <v>189</v>
      </c>
      <c r="D93" s="1">
        <v>100</v>
      </c>
    </row>
    <row r="94" spans="1:5">
      <c r="A94" s="62"/>
      <c r="B94">
        <v>20.7</v>
      </c>
      <c r="D94" s="1">
        <v>4</v>
      </c>
    </row>
    <row r="95" spans="1:5">
      <c r="A95" s="62"/>
      <c r="B95">
        <v>228</v>
      </c>
      <c r="D95" s="1">
        <v>50</v>
      </c>
    </row>
    <row r="96" spans="1:5">
      <c r="A96" s="62"/>
      <c r="B96">
        <v>10</v>
      </c>
      <c r="D96" s="1">
        <v>12</v>
      </c>
    </row>
    <row r="97" spans="1:5">
      <c r="A97" s="62"/>
      <c r="B97">
        <v>52</v>
      </c>
      <c r="D97" s="1">
        <v>60</v>
      </c>
    </row>
    <row r="98" spans="1:5">
      <c r="A98" s="62"/>
      <c r="B98">
        <v>28</v>
      </c>
      <c r="D98" s="1">
        <v>6</v>
      </c>
    </row>
    <row r="99" spans="1:5">
      <c r="A99" s="62"/>
      <c r="B99">
        <v>900</v>
      </c>
      <c r="D99" s="1">
        <v>540</v>
      </c>
    </row>
    <row r="100" spans="1:5">
      <c r="A100" s="62"/>
      <c r="B100">
        <v>12</v>
      </c>
      <c r="D100" s="1">
        <v>4</v>
      </c>
    </row>
    <row r="101" spans="1:5">
      <c r="A101" s="62"/>
      <c r="B101">
        <v>189</v>
      </c>
      <c r="D101" s="1">
        <v>100</v>
      </c>
    </row>
    <row r="102" spans="1:5">
      <c r="A102" s="62"/>
      <c r="B102">
        <v>18.400000000000002</v>
      </c>
      <c r="D102" s="1">
        <v>4</v>
      </c>
    </row>
    <row r="103" spans="1:5">
      <c r="A103" s="62"/>
      <c r="B103">
        <v>360</v>
      </c>
      <c r="C103">
        <f>SUM(B91:B103)</f>
        <v>2087.1000000000004</v>
      </c>
      <c r="D103" s="2">
        <v>72</v>
      </c>
      <c r="E103">
        <f>SUM(D91:D103)</f>
        <v>1018</v>
      </c>
    </row>
    <row r="104" spans="1:5">
      <c r="A104" s="62" t="s">
        <v>29</v>
      </c>
      <c r="B104">
        <v>104.39999999999999</v>
      </c>
      <c r="D104" s="2">
        <v>120</v>
      </c>
    </row>
    <row r="105" spans="1:5">
      <c r="A105" s="62"/>
      <c r="B105">
        <v>332</v>
      </c>
      <c r="D105" s="1">
        <v>199</v>
      </c>
    </row>
    <row r="106" spans="1:5">
      <c r="A106" s="62"/>
      <c r="B106">
        <v>432</v>
      </c>
      <c r="D106" s="1">
        <v>229</v>
      </c>
    </row>
    <row r="107" spans="1:5">
      <c r="A107" s="62"/>
      <c r="B107">
        <v>150</v>
      </c>
      <c r="D107" s="1">
        <v>30</v>
      </c>
    </row>
    <row r="108" spans="1:5">
      <c r="A108" s="62"/>
      <c r="B108">
        <v>28</v>
      </c>
      <c r="C108">
        <f>SUM(B104:B108)</f>
        <v>1046.4000000000001</v>
      </c>
      <c r="D108" s="2">
        <v>15</v>
      </c>
      <c r="E108">
        <f>SUM(D104:D108)</f>
        <v>593</v>
      </c>
    </row>
    <row r="109" spans="1:5">
      <c r="A109" s="62" t="s">
        <v>30</v>
      </c>
      <c r="B109">
        <v>10</v>
      </c>
      <c r="D109" s="2">
        <v>12</v>
      </c>
    </row>
    <row r="110" spans="1:5">
      <c r="A110" s="62"/>
      <c r="B110">
        <v>52</v>
      </c>
      <c r="D110" s="1">
        <v>60</v>
      </c>
    </row>
    <row r="111" spans="1:5">
      <c r="A111" s="62"/>
      <c r="B111">
        <v>28</v>
      </c>
      <c r="D111" s="1">
        <v>6</v>
      </c>
    </row>
    <row r="112" spans="1:5">
      <c r="A112" s="62"/>
      <c r="B112">
        <v>900</v>
      </c>
      <c r="D112" s="1">
        <v>540</v>
      </c>
    </row>
    <row r="113" spans="1:5">
      <c r="A113" s="62"/>
      <c r="B113">
        <v>12</v>
      </c>
      <c r="D113" s="1">
        <v>4</v>
      </c>
    </row>
    <row r="114" spans="1:5">
      <c r="A114" s="62"/>
      <c r="B114">
        <v>210</v>
      </c>
      <c r="D114" s="1">
        <v>111</v>
      </c>
    </row>
    <row r="115" spans="1:5">
      <c r="A115" s="62"/>
      <c r="B115">
        <v>18.400000000000002</v>
      </c>
      <c r="D115" s="1">
        <v>4</v>
      </c>
    </row>
    <row r="116" spans="1:5">
      <c r="A116" s="62"/>
      <c r="B116">
        <v>360</v>
      </c>
      <c r="C116">
        <f>SUM(B109:B116)</f>
        <v>1590.4</v>
      </c>
      <c r="D116" s="2">
        <v>72</v>
      </c>
      <c r="E116">
        <f>SUM(D109:D116)</f>
        <v>809</v>
      </c>
    </row>
    <row r="117" spans="1:5">
      <c r="A117" s="62" t="s">
        <v>31</v>
      </c>
      <c r="B117">
        <v>52</v>
      </c>
      <c r="D117" s="2">
        <v>60</v>
      </c>
    </row>
    <row r="118" spans="1:5">
      <c r="A118" s="62"/>
      <c r="B118">
        <v>28</v>
      </c>
      <c r="D118" s="1">
        <v>6</v>
      </c>
    </row>
    <row r="119" spans="1:5">
      <c r="A119" s="62"/>
      <c r="B119">
        <v>168</v>
      </c>
      <c r="D119" s="1">
        <v>89</v>
      </c>
    </row>
    <row r="120" spans="1:5">
      <c r="A120" s="62"/>
      <c r="B120">
        <v>18.400000000000002</v>
      </c>
      <c r="D120" s="1">
        <v>4</v>
      </c>
    </row>
    <row r="121" spans="1:5">
      <c r="A121" s="62"/>
      <c r="B121">
        <v>288</v>
      </c>
      <c r="C121">
        <f>SUM(B117:B121)</f>
        <v>554.4</v>
      </c>
      <c r="D121" s="2">
        <v>58</v>
      </c>
      <c r="E121">
        <f>SUM(D117:D121)</f>
        <v>217</v>
      </c>
    </row>
    <row r="122" spans="1:5">
      <c r="A122" s="62" t="s">
        <v>32</v>
      </c>
      <c r="B122">
        <v>52</v>
      </c>
      <c r="D122" s="2">
        <v>60</v>
      </c>
    </row>
    <row r="123" spans="1:5">
      <c r="A123" s="62"/>
      <c r="B123">
        <v>28</v>
      </c>
      <c r="D123" s="1">
        <v>6</v>
      </c>
    </row>
    <row r="124" spans="1:5">
      <c r="A124" s="62"/>
      <c r="B124">
        <v>168</v>
      </c>
      <c r="D124" s="1">
        <v>89</v>
      </c>
    </row>
    <row r="125" spans="1:5">
      <c r="A125" s="62"/>
      <c r="B125">
        <v>288</v>
      </c>
      <c r="D125" s="1">
        <v>58</v>
      </c>
    </row>
    <row r="126" spans="1:5">
      <c r="A126" s="62"/>
      <c r="B126">
        <v>18.400000000000002</v>
      </c>
      <c r="C126">
        <f>SUM(B122:B126)</f>
        <v>554.4</v>
      </c>
      <c r="D126" s="2">
        <v>4</v>
      </c>
      <c r="E126">
        <f>SUM(D122:D126)</f>
        <v>217</v>
      </c>
    </row>
    <row r="127" spans="1:5">
      <c r="A127" s="62" t="s">
        <v>33</v>
      </c>
      <c r="B127">
        <v>72</v>
      </c>
      <c r="D127" s="2">
        <v>83</v>
      </c>
    </row>
    <row r="128" spans="1:5">
      <c r="A128" s="62"/>
      <c r="B128">
        <v>717</v>
      </c>
      <c r="D128" s="1">
        <v>430</v>
      </c>
    </row>
    <row r="129" spans="1:5">
      <c r="A129" s="62"/>
      <c r="B129">
        <v>1006</v>
      </c>
      <c r="D129" s="1">
        <v>533</v>
      </c>
    </row>
    <row r="130" spans="1:5">
      <c r="A130" s="62"/>
      <c r="B130">
        <v>52</v>
      </c>
      <c r="D130" s="1">
        <v>60</v>
      </c>
    </row>
    <row r="131" spans="1:5">
      <c r="A131" s="62"/>
      <c r="B131">
        <v>28</v>
      </c>
      <c r="D131" s="1">
        <v>6</v>
      </c>
    </row>
    <row r="132" spans="1:5">
      <c r="A132" s="62"/>
      <c r="B132">
        <v>168</v>
      </c>
      <c r="D132" s="1">
        <v>89</v>
      </c>
    </row>
    <row r="133" spans="1:5">
      <c r="A133" s="62"/>
      <c r="B133">
        <v>18.400000000000002</v>
      </c>
      <c r="D133" s="1">
        <v>4</v>
      </c>
    </row>
    <row r="134" spans="1:5">
      <c r="A134" s="62"/>
      <c r="B134">
        <v>288</v>
      </c>
      <c r="C134">
        <f>SUM(B127:B134)</f>
        <v>2349.4</v>
      </c>
      <c r="D134" s="2">
        <v>58</v>
      </c>
      <c r="E134">
        <f>SUM(D127:D134)</f>
        <v>1263</v>
      </c>
    </row>
  </sheetData>
  <mergeCells count="15">
    <mergeCell ref="A2:A6"/>
    <mergeCell ref="A7:A14"/>
    <mergeCell ref="A15:A28"/>
    <mergeCell ref="A29:A37"/>
    <mergeCell ref="A38:A48"/>
    <mergeCell ref="A109:A116"/>
    <mergeCell ref="A117:A121"/>
    <mergeCell ref="A122:A126"/>
    <mergeCell ref="A127:A134"/>
    <mergeCell ref="A49:A65"/>
    <mergeCell ref="A66:A68"/>
    <mergeCell ref="A69:A74"/>
    <mergeCell ref="A75:A90"/>
    <mergeCell ref="A91:A103"/>
    <mergeCell ref="A104:A10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3.5"/>
  <cols>
    <col min="1" max="1" width="26.125" customWidth="1"/>
  </cols>
  <sheetData>
    <row r="1" spans="1:2" ht="64.5" customHeight="1">
      <c r="A1" s="26">
        <v>0.79500000000000004</v>
      </c>
      <c r="B1" s="24" t="str">
        <f>IF(A1&gt;=0.945,"优上",IF(A1&gt;=0.895,"优",IF(A1&gt;=0.845,"良上",IF(A1&gt;=0.795,"良",IF(A1&gt;=0.745,"中上",IF(A1&gt;=0.695,"中",IF(A1&lt;0.7,"不及格",IF(A1=0,"未打扫"))))))))</f>
        <v>良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D33" sqref="D3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lastPrinted>2018-11-14T01:25:30Z</cp:lastPrinted>
  <dcterms:created xsi:type="dcterms:W3CDTF">2009-10-23T02:45:31Z</dcterms:created>
  <dcterms:modified xsi:type="dcterms:W3CDTF">2018-11-14T01:25:36Z</dcterms:modified>
</cp:coreProperties>
</file>